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5480" windowHeight="9375"/>
  </bookViews>
  <sheets>
    <sheet name="Travel" sheetId="1" r:id="rId1"/>
    <sheet name="Hospitality Gifts  &amp; Other " sheetId="2" r:id="rId2"/>
  </sheets>
  <definedNames>
    <definedName name="_xlnm.Print_Area" localSheetId="1">'Hospitality Gifts  &amp; Other '!$A$1:$G$27</definedName>
    <definedName name="_xlnm.Print_Area" localSheetId="0">Travel!$A$1:$H$124</definedName>
    <definedName name="_xlnm.Print_Titles" localSheetId="0">Travel!$47:$47</definedName>
  </definedNames>
  <calcPr calcId="145621"/>
</workbook>
</file>

<file path=xl/calcChain.xml><?xml version="1.0" encoding="utf-8"?>
<calcChain xmlns="http://schemas.openxmlformats.org/spreadsheetml/2006/main">
  <c r="C29" i="1" l="1"/>
  <c r="C116" i="1" l="1"/>
  <c r="C111" i="1"/>
  <c r="C28" i="1"/>
  <c r="C110" i="1"/>
  <c r="C113" i="1"/>
  <c r="C118" i="1"/>
  <c r="C117" i="1"/>
  <c r="C112" i="1"/>
  <c r="C108" i="1" l="1"/>
  <c r="C107" i="1"/>
  <c r="C67" i="1" l="1"/>
  <c r="C58" i="1" l="1"/>
  <c r="C84" i="1"/>
  <c r="C98" i="1"/>
  <c r="C101" i="1"/>
  <c r="C94" i="1"/>
  <c r="C86" i="1"/>
  <c r="C80" i="1"/>
  <c r="C74" i="1"/>
  <c r="C57" i="1"/>
  <c r="C71" i="1"/>
  <c r="C64" i="1"/>
  <c r="C15" i="1"/>
  <c r="C99" i="1" l="1"/>
  <c r="C97" i="1"/>
  <c r="C103" i="1"/>
  <c r="C102" i="1"/>
  <c r="C100" i="1"/>
  <c r="C105" i="1"/>
  <c r="C85" i="1"/>
  <c r="C49" i="1"/>
  <c r="C95" i="1"/>
  <c r="C93" i="1"/>
  <c r="C66" i="1"/>
  <c r="C78" i="1"/>
  <c r="C72" i="1"/>
  <c r="C82" i="1"/>
  <c r="C79" i="1"/>
  <c r="C69" i="1"/>
  <c r="C70" i="1"/>
  <c r="C77" i="1"/>
  <c r="C75" i="1"/>
  <c r="C76" i="1"/>
  <c r="C73" i="1"/>
  <c r="C60" i="1"/>
  <c r="C61" i="1"/>
  <c r="C56" i="1"/>
  <c r="C62" i="1"/>
  <c r="C59" i="1"/>
  <c r="C53" i="1"/>
  <c r="C54" i="1"/>
  <c r="C63" i="1"/>
  <c r="C51" i="1"/>
  <c r="C50" i="1"/>
  <c r="C122" i="1" l="1"/>
  <c r="C37" i="1" l="1"/>
</calcChain>
</file>

<file path=xl/sharedStrings.xml><?xml version="1.0" encoding="utf-8"?>
<sst xmlns="http://schemas.openxmlformats.org/spreadsheetml/2006/main" count="346" uniqueCount="89">
  <si>
    <t>Date</t>
  </si>
  <si>
    <t>Location/s</t>
  </si>
  <si>
    <t>Amount (NZ$)</t>
  </si>
  <si>
    <t>International Travel</t>
  </si>
  <si>
    <t>Credit Card expenses</t>
  </si>
  <si>
    <t>Domestic Travel</t>
  </si>
  <si>
    <t>Nature</t>
  </si>
  <si>
    <t>Description</t>
  </si>
  <si>
    <t xml:space="preserve">Offered by </t>
  </si>
  <si>
    <t>Estimated value (NZ$)</t>
  </si>
  <si>
    <t>Gifts &amp; Hospitality accepted (over $100 in estimated value)</t>
  </si>
  <si>
    <t>Nil</t>
  </si>
  <si>
    <t xml:space="preserve">Purpose </t>
  </si>
  <si>
    <t xml:space="preserve"> </t>
  </si>
  <si>
    <t>Non-Credit Card expenses</t>
  </si>
  <si>
    <t>Taxi Fare</t>
  </si>
  <si>
    <t>Wellington</t>
  </si>
  <si>
    <t>Business Travel- Wgtn</t>
  </si>
  <si>
    <t xml:space="preserve">Hospitality provided </t>
  </si>
  <si>
    <t>Credit Card Expenses</t>
  </si>
  <si>
    <t>Other Expenses</t>
  </si>
  <si>
    <t>Int Air Travel</t>
  </si>
  <si>
    <t>Incidentals</t>
  </si>
  <si>
    <t>Name of CE:    Robert Peden</t>
  </si>
  <si>
    <t>Taxi to Hotel</t>
  </si>
  <si>
    <t>Accommodation for 2 nights</t>
  </si>
  <si>
    <t>Air Travel</t>
  </si>
  <si>
    <t>Christchurch</t>
  </si>
  <si>
    <t>Auckland</t>
  </si>
  <si>
    <t>Meals</t>
  </si>
  <si>
    <t xml:space="preserve">Domestic Travel </t>
  </si>
  <si>
    <t xml:space="preserve">International Travel </t>
  </si>
  <si>
    <t>From Wellington Airport</t>
  </si>
  <si>
    <t>Brisbane</t>
  </si>
  <si>
    <t>Attendance at the PIANZEA &amp; Pacific Advisory Group Meeting in Papa New Guinea - 26 to 27 February 2015</t>
  </si>
  <si>
    <t>PNG trip vaccinations</t>
  </si>
  <si>
    <t>Novotel Hotel - Brisbane</t>
  </si>
  <si>
    <t>Taxi to Brisbane Airport</t>
  </si>
  <si>
    <t xml:space="preserve">Evening Meal </t>
  </si>
  <si>
    <t xml:space="preserve">Electorate Visits </t>
  </si>
  <si>
    <t>South Island</t>
  </si>
  <si>
    <t>North Island</t>
  </si>
  <si>
    <t>Community liason debrief meetings</t>
  </si>
  <si>
    <t>Travel</t>
  </si>
  <si>
    <t>Manawatu</t>
  </si>
  <si>
    <t>Aucland</t>
  </si>
  <si>
    <t>Cairns</t>
  </si>
  <si>
    <t>PNG</t>
  </si>
  <si>
    <t>Holiday Inn Port Moresby</t>
  </si>
  <si>
    <t>Accommodation for 1 night</t>
  </si>
  <si>
    <t>Transfer from Cairns airport</t>
  </si>
  <si>
    <t>Transfer to Cairns airport</t>
  </si>
  <si>
    <t>Meal while in transit</t>
  </si>
  <si>
    <t>Sydney</t>
  </si>
  <si>
    <t>Meals while in Alotau</t>
  </si>
  <si>
    <t>Meals/Incidentals</t>
  </si>
  <si>
    <t>Te  Tai Tokerau recount</t>
  </si>
  <si>
    <t>Travel to Airport</t>
  </si>
  <si>
    <t>London</t>
  </si>
  <si>
    <t xml:space="preserve">Lunch </t>
  </si>
  <si>
    <t>Train Fare</t>
  </si>
  <si>
    <t>Train fares</t>
  </si>
  <si>
    <t>UK</t>
  </si>
  <si>
    <t>AUS</t>
  </si>
  <si>
    <t>AUSPNG</t>
  </si>
  <si>
    <t>Whangarei</t>
  </si>
  <si>
    <t>CPA UK Election Observer Mission &amp; International IDEA and Thai universities seminar on electoral reform in Bankok - 1 to 11 May 2015</t>
  </si>
  <si>
    <t xml:space="preserve">Travel in and around London </t>
  </si>
  <si>
    <t>Mercure Cairns Harbourside</t>
  </si>
  <si>
    <t>Taxi from airport to Hotel</t>
  </si>
  <si>
    <t>SIM card for phone</t>
  </si>
  <si>
    <t>Travel Date</t>
  </si>
  <si>
    <t xml:space="preserve">Meals and Internet Access  </t>
  </si>
  <si>
    <t>Internet Access</t>
  </si>
  <si>
    <t>Team Meals</t>
  </si>
  <si>
    <t xml:space="preserve">Election de-brief meeting </t>
  </si>
  <si>
    <t>Northland By-election</t>
  </si>
  <si>
    <t>Accepting Blind Citizen's Award</t>
  </si>
  <si>
    <t>Total International travel expenses for the year (GST Excl)</t>
  </si>
  <si>
    <t>Total domestic travel expenses for the year (GST Excl)</t>
  </si>
  <si>
    <t>Attendance at the Pacific Island Australia New Zealand Electoral Agencies (PIANZEA) group meeting in Brisbane, Australia - 7 to 9 July 2014</t>
  </si>
  <si>
    <t>Period: 1 July 2014  - 30 June 2015</t>
  </si>
  <si>
    <t>Chief Electoral Officer:</t>
  </si>
  <si>
    <t>Robert Peden</t>
  </si>
  <si>
    <t>Electoral Commission Annual CE Expense Disclosure</t>
  </si>
  <si>
    <t xml:space="preserve"> Electoral Commission Annual CE Expense Disclosure</t>
  </si>
  <si>
    <t>Evening Meal</t>
  </si>
  <si>
    <t>Portofino - Wellington</t>
  </si>
  <si>
    <t xml:space="preserve">Hosting three visting Fijian Commissioners here to discuss the EC assistance with the Fijian Elections.  Six attended the dinner - 3 Commissioners from Fiji and 3 from the Electoral Commission:  the Chair, Chief Electoral Officer and the Manager Statutory Relationships.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</si>
</sst>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B0F0"/>
      <name val="Symbol"/>
      <family val="1"/>
      <charset val="2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/>
    <xf numFmtId="0" fontId="1" fillId="0" borderId="0" xfId="0" applyFont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/>
    <xf numFmtId="0" fontId="7" fillId="0" borderId="0" xfId="0" applyFont="1" applyAlignment="1">
      <alignment horizontal="right" wrapText="1"/>
    </xf>
    <xf numFmtId="0" fontId="1" fillId="0" borderId="2" xfId="0" applyFont="1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 indent="2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15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5" fillId="0" borderId="12" xfId="0" applyFont="1" applyFill="1" applyBorder="1" applyAlignment="1">
      <alignment horizontal="justify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15" fontId="1" fillId="0" borderId="6" xfId="0" applyNumberFormat="1" applyFont="1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24" xfId="0" applyFont="1" applyBorder="1" applyAlignment="1"/>
    <xf numFmtId="0" fontId="1" fillId="0" borderId="25" xfId="0" applyFont="1" applyBorder="1" applyAlignment="1">
      <alignment wrapText="1"/>
    </xf>
    <xf numFmtId="0" fontId="1" fillId="0" borderId="25" xfId="0" applyFont="1" applyFill="1" applyBorder="1" applyAlignment="1"/>
    <xf numFmtId="0" fontId="1" fillId="0" borderId="25" xfId="0" applyFont="1" applyFill="1" applyBorder="1" applyAlignment="1">
      <alignment wrapText="1"/>
    </xf>
    <xf numFmtId="0" fontId="1" fillId="0" borderId="26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Border="1"/>
    <xf numFmtId="0" fontId="6" fillId="2" borderId="0" xfId="0" applyFont="1" applyFill="1" applyBorder="1"/>
    <xf numFmtId="0" fontId="1" fillId="0" borderId="26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7" fillId="0" borderId="10" xfId="0" applyFont="1" applyFill="1" applyBorder="1" applyAlignment="1"/>
    <xf numFmtId="0" fontId="7" fillId="0" borderId="13" xfId="0" applyFont="1" applyFill="1" applyBorder="1" applyAlignment="1">
      <alignment wrapText="1"/>
    </xf>
    <xf numFmtId="0" fontId="3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9" xfId="0" applyFill="1" applyBorder="1"/>
    <xf numFmtId="0" fontId="0" fillId="0" borderId="30" xfId="0" applyBorder="1" applyAlignment="1">
      <alignment wrapText="1"/>
    </xf>
    <xf numFmtId="0" fontId="0" fillId="0" borderId="31" xfId="0" applyFill="1" applyBorder="1" applyAlignment="1"/>
    <xf numFmtId="0" fontId="1" fillId="0" borderId="30" xfId="0" applyFont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1" fillId="0" borderId="30" xfId="0" applyFont="1" applyBorder="1" applyAlignment="1">
      <alignment horizontal="center" wrapText="1"/>
    </xf>
    <xf numFmtId="0" fontId="5" fillId="0" borderId="31" xfId="0" applyFont="1" applyFill="1" applyBorder="1" applyAlignment="1">
      <alignment wrapText="1"/>
    </xf>
    <xf numFmtId="0" fontId="1" fillId="0" borderId="31" xfId="0" applyFont="1" applyFill="1" applyBorder="1" applyAlignment="1">
      <alignment horizontal="center" wrapText="1"/>
    </xf>
    <xf numFmtId="0" fontId="0" fillId="0" borderId="31" xfId="0" applyFill="1" applyBorder="1" applyAlignment="1">
      <alignment horizontal="center"/>
    </xf>
    <xf numFmtId="0" fontId="0" fillId="0" borderId="31" xfId="0" applyFill="1" applyBorder="1"/>
    <xf numFmtId="0" fontId="6" fillId="0" borderId="31" xfId="0" applyFont="1" applyFill="1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/>
    <xf numFmtId="164" fontId="0" fillId="0" borderId="31" xfId="0" applyNumberFormat="1" applyFill="1" applyBorder="1" applyAlignment="1">
      <alignment horizontal="center" vertical="center" wrapText="1"/>
    </xf>
    <xf numFmtId="0" fontId="0" fillId="0" borderId="32" xfId="0" applyBorder="1"/>
    <xf numFmtId="0" fontId="5" fillId="0" borderId="33" xfId="0" applyFont="1" applyFill="1" applyBorder="1" applyAlignment="1">
      <alignment horizontal="justify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0" fillId="0" borderId="33" xfId="0" applyFill="1" applyBorder="1" applyAlignment="1">
      <alignment wrapText="1"/>
    </xf>
    <xf numFmtId="0" fontId="0" fillId="0" borderId="34" xfId="0" applyFill="1" applyBorder="1"/>
    <xf numFmtId="0" fontId="1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10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9" fillId="0" borderId="13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9" fillId="0" borderId="15" xfId="0" applyFont="1" applyFill="1" applyBorder="1" applyAlignment="1"/>
    <xf numFmtId="0" fontId="9" fillId="0" borderId="16" xfId="0" applyFont="1" applyFill="1" applyBorder="1" applyAlignment="1"/>
    <xf numFmtId="0" fontId="9" fillId="0" borderId="16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2"/>
    </xf>
    <xf numFmtId="164" fontId="0" fillId="0" borderId="0" xfId="0" quotePrefix="1" applyNumberForma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 indent="12"/>
    </xf>
    <xf numFmtId="0" fontId="4" fillId="0" borderId="22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15" fontId="1" fillId="0" borderId="4" xfId="0" applyNumberFormat="1" applyFont="1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O126"/>
  <sheetViews>
    <sheetView showGridLines="0" tabSelected="1" zoomScaleNormal="100" workbookViewId="0">
      <selection activeCell="D59" sqref="D59"/>
    </sheetView>
  </sheetViews>
  <sheetFormatPr defaultRowHeight="12.75" x14ac:dyDescent="0.2"/>
  <cols>
    <col min="1" max="1" width="2.5703125" style="1" customWidth="1"/>
    <col min="2" max="2" width="16.5703125" style="1" customWidth="1"/>
    <col min="3" max="3" width="10" style="1" customWidth="1"/>
    <col min="4" max="4" width="46.28515625" style="1" customWidth="1"/>
    <col min="5" max="5" width="23.85546875" style="1" customWidth="1"/>
    <col min="6" max="6" width="14.7109375" style="1" customWidth="1"/>
    <col min="7" max="7" width="0.85546875" style="1" customWidth="1"/>
    <col min="8" max="8" width="2.5703125" style="22" customWidth="1"/>
    <col min="9" max="9" width="11.5703125" style="22" bestFit="1" customWidth="1"/>
    <col min="10" max="41" width="9.140625" style="22"/>
    <col min="42" max="1055" width="9.140625" style="8"/>
    <col min="1056" max="16384" width="9.140625" style="1"/>
  </cols>
  <sheetData>
    <row r="1" spans="1:1055" ht="13.5" thickBot="1" x14ac:dyDescent="0.25">
      <c r="A1" s="8"/>
      <c r="B1" s="8"/>
      <c r="C1" s="8"/>
      <c r="D1" s="8"/>
      <c r="E1" s="8"/>
      <c r="F1" s="8"/>
      <c r="G1" s="8"/>
    </row>
    <row r="2" spans="1:1055" s="3" customFormat="1" ht="24" customHeight="1" thickTop="1" x14ac:dyDescent="0.25">
      <c r="A2" s="18"/>
      <c r="B2" s="90"/>
      <c r="C2" s="141"/>
      <c r="D2" s="96" t="s">
        <v>84</v>
      </c>
      <c r="E2" s="91"/>
      <c r="F2" s="91"/>
      <c r="G2" s="92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</row>
    <row r="3" spans="1:1055" s="2" customFormat="1" ht="21.75" customHeight="1" thickBot="1" x14ac:dyDescent="0.3">
      <c r="A3" s="18"/>
      <c r="B3" s="65" t="s">
        <v>82</v>
      </c>
      <c r="C3" s="66"/>
      <c r="D3" s="142" t="s">
        <v>83</v>
      </c>
      <c r="E3" s="142" t="s">
        <v>81</v>
      </c>
      <c r="F3" s="68"/>
      <c r="G3" s="69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</row>
    <row r="4" spans="1:1055" s="27" customFormat="1" ht="10.5" customHeight="1" thickTop="1" thickBot="1" x14ac:dyDescent="0.3">
      <c r="A4" s="18"/>
      <c r="B4" s="30"/>
      <c r="C4" s="17"/>
      <c r="D4" s="30"/>
      <c r="E4" s="31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</row>
    <row r="5" spans="1:1055" s="14" customFormat="1" ht="18.75" customHeight="1" x14ac:dyDescent="0.3">
      <c r="A5" s="11"/>
      <c r="B5" s="134" t="s">
        <v>3</v>
      </c>
      <c r="C5" s="135"/>
      <c r="D5" s="136" t="s">
        <v>4</v>
      </c>
      <c r="E5" s="56"/>
      <c r="F5" s="56"/>
      <c r="G5" s="5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</row>
    <row r="6" spans="1:1055" s="4" customFormat="1" ht="25.5" x14ac:dyDescent="0.2">
      <c r="A6" s="11"/>
      <c r="B6" s="58" t="s">
        <v>0</v>
      </c>
      <c r="C6" s="59" t="s">
        <v>2</v>
      </c>
      <c r="D6" s="59" t="s">
        <v>12</v>
      </c>
      <c r="E6" s="59" t="s">
        <v>6</v>
      </c>
      <c r="F6" s="59" t="s">
        <v>1</v>
      </c>
      <c r="G6" s="60"/>
      <c r="H6" s="12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</row>
    <row r="7" spans="1:1055" s="11" customFormat="1" x14ac:dyDescent="0.2">
      <c r="B7" s="45"/>
      <c r="C7" s="33" t="s">
        <v>11</v>
      </c>
      <c r="D7" s="34"/>
      <c r="E7" s="35"/>
      <c r="F7" s="35"/>
      <c r="G7" s="47"/>
      <c r="H7" s="121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1055" s="14" customFormat="1" ht="20.25" customHeight="1" x14ac:dyDescent="0.3">
      <c r="A8" s="11"/>
      <c r="B8" s="130" t="s">
        <v>31</v>
      </c>
      <c r="C8" s="131"/>
      <c r="D8" s="132" t="s">
        <v>14</v>
      </c>
      <c r="E8" s="50"/>
      <c r="F8" s="50"/>
      <c r="G8" s="5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</row>
    <row r="9" spans="1:1055" s="4" customFormat="1" ht="25.5" x14ac:dyDescent="0.2">
      <c r="A9" s="11"/>
      <c r="B9" s="46" t="s">
        <v>71</v>
      </c>
      <c r="C9" s="121" t="s">
        <v>2</v>
      </c>
      <c r="D9" s="121" t="s">
        <v>12</v>
      </c>
      <c r="E9" s="121" t="s">
        <v>6</v>
      </c>
      <c r="F9" s="121" t="s">
        <v>1</v>
      </c>
      <c r="G9" s="47"/>
      <c r="H9" s="121"/>
      <c r="I9" s="8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</row>
    <row r="10" spans="1:1055" s="16" customFormat="1" ht="45" customHeight="1" x14ac:dyDescent="0.2">
      <c r="A10" s="11"/>
      <c r="B10" s="45">
        <v>41826</v>
      </c>
      <c r="C10" s="33">
        <v>861.24</v>
      </c>
      <c r="D10" s="87" t="s">
        <v>80</v>
      </c>
      <c r="E10" s="35" t="s">
        <v>21</v>
      </c>
      <c r="F10" s="35" t="s">
        <v>63</v>
      </c>
      <c r="G10" s="47"/>
      <c r="H10" s="12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</row>
    <row r="11" spans="1:1055" s="5" customFormat="1" x14ac:dyDescent="0.2">
      <c r="A11" s="7"/>
      <c r="B11" s="36">
        <v>41826</v>
      </c>
      <c r="C11" s="28">
        <v>57.56</v>
      </c>
      <c r="D11" s="140" t="s">
        <v>24</v>
      </c>
      <c r="E11" s="21" t="s">
        <v>15</v>
      </c>
      <c r="F11" s="35" t="s">
        <v>33</v>
      </c>
      <c r="G11" s="37"/>
      <c r="H11" s="21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1055" s="5" customFormat="1" x14ac:dyDescent="0.2">
      <c r="A12" s="7"/>
      <c r="B12" s="36">
        <v>41824</v>
      </c>
      <c r="C12" s="28">
        <v>21.88</v>
      </c>
      <c r="D12" s="140" t="s">
        <v>73</v>
      </c>
      <c r="E12" s="21" t="s">
        <v>22</v>
      </c>
      <c r="F12" s="35" t="s">
        <v>33</v>
      </c>
      <c r="G12" s="37"/>
      <c r="H12" s="21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1055" s="5" customFormat="1" x14ac:dyDescent="0.2">
      <c r="A13" s="7"/>
      <c r="B13" s="36">
        <v>41825</v>
      </c>
      <c r="C13" s="28">
        <v>21.88</v>
      </c>
      <c r="D13" s="140" t="s">
        <v>73</v>
      </c>
      <c r="E13" s="21" t="s">
        <v>22</v>
      </c>
      <c r="F13" s="35" t="s">
        <v>33</v>
      </c>
      <c r="G13" s="37"/>
      <c r="H13" s="2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1055" s="5" customFormat="1" x14ac:dyDescent="0.2">
      <c r="A14" s="7"/>
      <c r="B14" s="36">
        <v>41826</v>
      </c>
      <c r="C14" s="28">
        <v>19.7</v>
      </c>
      <c r="D14" s="140" t="s">
        <v>38</v>
      </c>
      <c r="E14" s="21" t="s">
        <v>29</v>
      </c>
      <c r="F14" s="35" t="s">
        <v>33</v>
      </c>
      <c r="G14" s="37"/>
      <c r="H14" s="21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1055" s="5" customFormat="1" x14ac:dyDescent="0.2">
      <c r="A15" s="7"/>
      <c r="B15" s="36">
        <v>41828</v>
      </c>
      <c r="C15" s="28">
        <f>5.47+9.85+13.91</f>
        <v>29.23</v>
      </c>
      <c r="D15" s="140" t="s">
        <v>38</v>
      </c>
      <c r="E15" s="21" t="s">
        <v>29</v>
      </c>
      <c r="F15" s="35" t="s">
        <v>33</v>
      </c>
      <c r="G15" s="37"/>
      <c r="H15" s="2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1055" s="5" customFormat="1" ht="14.25" customHeight="1" x14ac:dyDescent="0.2">
      <c r="A16" s="7"/>
      <c r="B16" s="36">
        <v>41829</v>
      </c>
      <c r="C16" s="28">
        <v>731.57</v>
      </c>
      <c r="D16" s="140" t="s">
        <v>36</v>
      </c>
      <c r="E16" s="21" t="s">
        <v>25</v>
      </c>
      <c r="F16" s="35" t="s">
        <v>33</v>
      </c>
      <c r="G16" s="37"/>
      <c r="H16" s="21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1055" s="5" customFormat="1" x14ac:dyDescent="0.2">
      <c r="A17" s="7"/>
      <c r="B17" s="36">
        <v>41829</v>
      </c>
      <c r="C17" s="28">
        <v>51.43</v>
      </c>
      <c r="D17" s="140" t="s">
        <v>37</v>
      </c>
      <c r="E17" s="21" t="s">
        <v>15</v>
      </c>
      <c r="F17" s="35" t="s">
        <v>33</v>
      </c>
      <c r="G17" s="37"/>
      <c r="H17" s="21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1055" s="16" customFormat="1" ht="42" customHeight="1" x14ac:dyDescent="0.2">
      <c r="A18" s="11"/>
      <c r="B18" s="45">
        <v>42059</v>
      </c>
      <c r="C18" s="33">
        <v>4452</v>
      </c>
      <c r="D18" s="87" t="s">
        <v>34</v>
      </c>
      <c r="E18" s="35" t="s">
        <v>21</v>
      </c>
      <c r="F18" s="35" t="s">
        <v>64</v>
      </c>
      <c r="G18" s="47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</row>
    <row r="19" spans="1:1055" s="5" customFormat="1" x14ac:dyDescent="0.2">
      <c r="A19" s="11"/>
      <c r="B19" s="36">
        <v>42039</v>
      </c>
      <c r="C19" s="28">
        <v>296</v>
      </c>
      <c r="D19" s="140" t="s">
        <v>35</v>
      </c>
      <c r="E19" s="21" t="s">
        <v>22</v>
      </c>
      <c r="F19" s="21" t="s">
        <v>16</v>
      </c>
      <c r="G19" s="37"/>
      <c r="H19" s="21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1055" s="5" customFormat="1" x14ac:dyDescent="0.2">
      <c r="A20" s="11"/>
      <c r="B20" s="36">
        <v>42059</v>
      </c>
      <c r="C20" s="28">
        <v>14.5</v>
      </c>
      <c r="D20" s="140" t="s">
        <v>52</v>
      </c>
      <c r="E20" s="21" t="s">
        <v>29</v>
      </c>
      <c r="F20" s="21" t="s">
        <v>53</v>
      </c>
      <c r="G20" s="37"/>
      <c r="H20" s="21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1055" s="5" customFormat="1" x14ac:dyDescent="0.2">
      <c r="A21" s="11"/>
      <c r="B21" s="36">
        <v>42059</v>
      </c>
      <c r="C21" s="28">
        <v>27.67</v>
      </c>
      <c r="D21" s="140" t="s">
        <v>50</v>
      </c>
      <c r="E21" s="21" t="s">
        <v>15</v>
      </c>
      <c r="F21" s="21" t="s">
        <v>46</v>
      </c>
      <c r="G21" s="37"/>
      <c r="H21" s="21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1055" s="5" customFormat="1" x14ac:dyDescent="0.2">
      <c r="A22" s="11"/>
      <c r="B22" s="36">
        <v>42059</v>
      </c>
      <c r="C22" s="28">
        <v>192.7</v>
      </c>
      <c r="D22" s="140" t="s">
        <v>68</v>
      </c>
      <c r="E22" s="21" t="s">
        <v>49</v>
      </c>
      <c r="F22" s="21" t="s">
        <v>46</v>
      </c>
      <c r="G22" s="37"/>
      <c r="H22" s="21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1055" s="5" customFormat="1" x14ac:dyDescent="0.2">
      <c r="A23" s="11"/>
      <c r="B23" s="36">
        <v>42060</v>
      </c>
      <c r="C23" s="28">
        <v>20.86</v>
      </c>
      <c r="D23" s="140" t="s">
        <v>51</v>
      </c>
      <c r="E23" s="21" t="s">
        <v>15</v>
      </c>
      <c r="F23" s="21" t="s">
        <v>46</v>
      </c>
      <c r="G23" s="37"/>
      <c r="H23" s="21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1055" s="5" customFormat="1" x14ac:dyDescent="0.2">
      <c r="A24" s="7"/>
      <c r="B24" s="36">
        <v>42060</v>
      </c>
      <c r="C24" s="138">
        <v>22.56</v>
      </c>
      <c r="D24" s="140" t="s">
        <v>38</v>
      </c>
      <c r="E24" s="21" t="s">
        <v>29</v>
      </c>
      <c r="F24" s="35" t="s">
        <v>47</v>
      </c>
      <c r="G24" s="37"/>
      <c r="H24" s="21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1055" s="5" customFormat="1" x14ac:dyDescent="0.2">
      <c r="A25" s="11"/>
      <c r="B25" s="36">
        <v>42062</v>
      </c>
      <c r="C25" s="28">
        <v>54.79</v>
      </c>
      <c r="D25" s="140" t="s">
        <v>54</v>
      </c>
      <c r="E25" s="21" t="s">
        <v>29</v>
      </c>
      <c r="F25" s="21" t="s">
        <v>47</v>
      </c>
      <c r="G25" s="37"/>
      <c r="H25" s="21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1055" s="5" customFormat="1" x14ac:dyDescent="0.2">
      <c r="A26" s="11"/>
      <c r="B26" s="36">
        <v>42062</v>
      </c>
      <c r="C26" s="28">
        <v>334.38</v>
      </c>
      <c r="D26" s="140" t="s">
        <v>48</v>
      </c>
      <c r="E26" s="21" t="s">
        <v>49</v>
      </c>
      <c r="F26" s="21" t="s">
        <v>47</v>
      </c>
      <c r="G26" s="37"/>
      <c r="H26" s="21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1055" s="5" customFormat="1" x14ac:dyDescent="0.2">
      <c r="A27" s="11"/>
      <c r="B27" s="36">
        <v>42063</v>
      </c>
      <c r="C27" s="28">
        <v>65.349999999999994</v>
      </c>
      <c r="D27" s="140" t="s">
        <v>72</v>
      </c>
      <c r="E27" s="21" t="s">
        <v>55</v>
      </c>
      <c r="F27" s="21" t="s">
        <v>47</v>
      </c>
      <c r="G27" s="37"/>
      <c r="H27" s="21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1055" s="5" customFormat="1" x14ac:dyDescent="0.2">
      <c r="A28" s="11"/>
      <c r="B28" s="36">
        <v>42063</v>
      </c>
      <c r="C28" s="28">
        <f>23.91*1.1</f>
        <v>26.301000000000002</v>
      </c>
      <c r="D28" s="140" t="s">
        <v>32</v>
      </c>
      <c r="E28" s="21" t="s">
        <v>15</v>
      </c>
      <c r="F28" s="21" t="s">
        <v>16</v>
      </c>
      <c r="G28" s="37"/>
      <c r="H28" s="21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1055" s="16" customFormat="1" ht="43.5" customHeight="1" x14ac:dyDescent="0.2">
      <c r="A29" s="11"/>
      <c r="B29" s="45">
        <v>42125</v>
      </c>
      <c r="C29" s="33">
        <f>3565.6-3431.9+150+2101.34+924.95+998.1+177.5</f>
        <v>4485.59</v>
      </c>
      <c r="D29" s="87" t="s">
        <v>66</v>
      </c>
      <c r="E29" s="35" t="s">
        <v>21</v>
      </c>
      <c r="F29" s="35" t="s">
        <v>62</v>
      </c>
      <c r="G29" s="47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</row>
    <row r="30" spans="1:1055" s="5" customFormat="1" x14ac:dyDescent="0.2">
      <c r="A30" s="11"/>
      <c r="B30" s="36">
        <v>42126</v>
      </c>
      <c r="C30" s="28">
        <v>115.33</v>
      </c>
      <c r="D30" s="140" t="s">
        <v>69</v>
      </c>
      <c r="E30" s="21" t="s">
        <v>15</v>
      </c>
      <c r="F30" s="21" t="s">
        <v>58</v>
      </c>
      <c r="G30" s="37"/>
      <c r="H30" s="21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1055" s="5" customFormat="1" x14ac:dyDescent="0.2">
      <c r="A31" s="11"/>
      <c r="B31" s="36">
        <v>42126</v>
      </c>
      <c r="C31" s="28">
        <v>63.41</v>
      </c>
      <c r="D31" s="140" t="s">
        <v>70</v>
      </c>
      <c r="E31" s="21" t="s">
        <v>22</v>
      </c>
      <c r="F31" s="21" t="s">
        <v>58</v>
      </c>
      <c r="G31" s="37"/>
      <c r="H31" s="21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1055" s="5" customFormat="1" x14ac:dyDescent="0.2">
      <c r="A32" s="11"/>
      <c r="B32" s="36">
        <v>42129</v>
      </c>
      <c r="C32" s="28">
        <v>123.9</v>
      </c>
      <c r="D32" s="140" t="s">
        <v>67</v>
      </c>
      <c r="E32" s="21" t="s">
        <v>60</v>
      </c>
      <c r="F32" s="21" t="s">
        <v>58</v>
      </c>
      <c r="G32" s="37"/>
      <c r="H32" s="21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</row>
    <row r="33" spans="1:1055" s="5" customFormat="1" x14ac:dyDescent="0.2">
      <c r="A33" s="11"/>
      <c r="B33" s="36">
        <v>42132</v>
      </c>
      <c r="C33" s="28">
        <v>32.22</v>
      </c>
      <c r="D33" s="140" t="s">
        <v>59</v>
      </c>
      <c r="E33" s="21" t="s">
        <v>29</v>
      </c>
      <c r="F33" s="21" t="s">
        <v>58</v>
      </c>
      <c r="G33" s="37"/>
      <c r="H33" s="21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1055" s="5" customFormat="1" x14ac:dyDescent="0.2">
      <c r="A34" s="11"/>
      <c r="B34" s="36">
        <v>42132</v>
      </c>
      <c r="C34" s="28">
        <v>55.79</v>
      </c>
      <c r="D34" s="140" t="s">
        <v>57</v>
      </c>
      <c r="E34" s="21" t="s">
        <v>61</v>
      </c>
      <c r="F34" s="21" t="s">
        <v>58</v>
      </c>
      <c r="G34" s="37"/>
      <c r="H34" s="21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1055" s="5" customFormat="1" x14ac:dyDescent="0.2">
      <c r="A35" s="11"/>
      <c r="B35" s="36"/>
      <c r="C35" s="28"/>
      <c r="D35" s="29"/>
      <c r="E35" s="21"/>
      <c r="F35" s="21"/>
      <c r="G35" s="37"/>
      <c r="H35" s="21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1055" s="5" customFormat="1" ht="6.75" customHeight="1" x14ac:dyDescent="0.2">
      <c r="A36" s="7"/>
      <c r="B36" s="36"/>
      <c r="C36" s="28"/>
      <c r="D36" s="29"/>
      <c r="E36" s="21"/>
      <c r="F36" s="35"/>
      <c r="G36" s="37"/>
      <c r="H36" s="21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1055" s="12" customFormat="1" ht="15.75" customHeight="1" x14ac:dyDescent="0.2">
      <c r="A37" s="11"/>
      <c r="B37" s="52"/>
      <c r="C37" s="53">
        <f>SUM(C7:C36)</f>
        <v>12177.841</v>
      </c>
      <c r="D37" s="89" t="s">
        <v>78</v>
      </c>
      <c r="E37" s="54"/>
      <c r="F37" s="54"/>
      <c r="G37" s="55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</row>
    <row r="38" spans="1:1055" s="5" customFormat="1" ht="6" customHeight="1" thickBot="1" x14ac:dyDescent="0.25">
      <c r="A38" s="11"/>
      <c r="B38" s="38"/>
      <c r="C38" s="39"/>
      <c r="D38" s="39"/>
      <c r="E38" s="39"/>
      <c r="F38" s="39"/>
      <c r="G38" s="4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</row>
    <row r="39" spans="1:1055" s="11" customFormat="1" ht="15" customHeight="1" x14ac:dyDescent="0.2">
      <c r="B39" s="32"/>
      <c r="C39" s="33"/>
      <c r="D39" s="34"/>
      <c r="E39" s="35"/>
      <c r="F39" s="35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</row>
    <row r="40" spans="1:1055" s="11" customFormat="1" ht="15" customHeight="1" thickBot="1" x14ac:dyDescent="0.25">
      <c r="B40" s="32"/>
      <c r="C40" s="33"/>
      <c r="D40" s="34"/>
      <c r="E40" s="35"/>
      <c r="F40" s="35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</row>
    <row r="41" spans="1:1055" s="3" customFormat="1" ht="24" customHeight="1" thickTop="1" x14ac:dyDescent="0.25">
      <c r="A41" s="18"/>
      <c r="B41" s="90"/>
      <c r="C41" s="141"/>
      <c r="D41" s="96" t="s">
        <v>84</v>
      </c>
      <c r="E41" s="91"/>
      <c r="F41" s="91"/>
      <c r="G41" s="92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</row>
    <row r="42" spans="1:1055" s="27" customFormat="1" ht="21.75" customHeight="1" thickBot="1" x14ac:dyDescent="0.3">
      <c r="A42" s="18"/>
      <c r="B42" s="65" t="s">
        <v>82</v>
      </c>
      <c r="C42" s="66"/>
      <c r="D42" s="142" t="s">
        <v>83</v>
      </c>
      <c r="E42" s="142" t="s">
        <v>81</v>
      </c>
      <c r="F42" s="68"/>
      <c r="G42" s="69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</row>
    <row r="43" spans="1:1055" s="5" customFormat="1" ht="12.75" customHeight="1" thickTop="1" thickBot="1" x14ac:dyDescent="0.25">
      <c r="A43" s="11"/>
      <c r="B43" s="32"/>
      <c r="C43" s="33"/>
      <c r="D43" s="34"/>
      <c r="E43" s="35"/>
      <c r="F43" s="35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</row>
    <row r="44" spans="1:1055" s="127" customFormat="1" ht="17.25" customHeight="1" x14ac:dyDescent="0.3">
      <c r="A44" s="122"/>
      <c r="B44" s="128" t="s">
        <v>5</v>
      </c>
      <c r="C44" s="129"/>
      <c r="D44" s="123" t="s">
        <v>4</v>
      </c>
      <c r="E44" s="123"/>
      <c r="F44" s="123"/>
      <c r="G44" s="124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6"/>
      <c r="GI44" s="126"/>
      <c r="GJ44" s="126"/>
      <c r="GK44" s="126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6"/>
      <c r="HY44" s="126"/>
      <c r="HZ44" s="126"/>
      <c r="IA44" s="126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6"/>
      <c r="IM44" s="126"/>
      <c r="IN44" s="126"/>
      <c r="IO44" s="126"/>
      <c r="IP44" s="126"/>
      <c r="IQ44" s="126"/>
      <c r="IR44" s="126"/>
      <c r="IS44" s="126"/>
      <c r="IT44" s="126"/>
      <c r="IU44" s="126"/>
      <c r="IV44" s="126"/>
      <c r="IW44" s="126"/>
      <c r="IX44" s="126"/>
      <c r="IY44" s="126"/>
      <c r="IZ44" s="126"/>
      <c r="JA44" s="126"/>
      <c r="JB44" s="126"/>
      <c r="JC44" s="126"/>
      <c r="JD44" s="126"/>
      <c r="JE44" s="126"/>
      <c r="JF44" s="126"/>
      <c r="JG44" s="126"/>
      <c r="JH44" s="126"/>
      <c r="JI44" s="126"/>
      <c r="JJ44" s="126"/>
      <c r="JK44" s="126"/>
      <c r="JL44" s="126"/>
      <c r="JM44" s="126"/>
      <c r="JN44" s="126"/>
      <c r="JO44" s="126"/>
      <c r="JP44" s="126"/>
      <c r="JQ44" s="126"/>
      <c r="JR44" s="126"/>
      <c r="JS44" s="126"/>
      <c r="JT44" s="126"/>
      <c r="JU44" s="126"/>
      <c r="JV44" s="126"/>
      <c r="JW44" s="126"/>
      <c r="JX44" s="126"/>
      <c r="JY44" s="126"/>
      <c r="JZ44" s="126"/>
      <c r="KA44" s="126"/>
      <c r="KB44" s="126"/>
      <c r="KC44" s="126"/>
      <c r="KD44" s="126"/>
      <c r="KE44" s="126"/>
      <c r="KF44" s="126"/>
      <c r="KG44" s="126"/>
      <c r="KH44" s="126"/>
      <c r="KI44" s="126"/>
      <c r="KJ44" s="126"/>
      <c r="KK44" s="126"/>
      <c r="KL44" s="126"/>
      <c r="KM44" s="126"/>
      <c r="KN44" s="126"/>
      <c r="KO44" s="126"/>
      <c r="KP44" s="126"/>
      <c r="KQ44" s="126"/>
      <c r="KR44" s="126"/>
      <c r="KS44" s="126"/>
      <c r="KT44" s="126"/>
      <c r="KU44" s="126"/>
      <c r="KV44" s="126"/>
      <c r="KW44" s="126"/>
      <c r="KX44" s="126"/>
      <c r="KY44" s="126"/>
      <c r="KZ44" s="126"/>
      <c r="LA44" s="126"/>
      <c r="LB44" s="126"/>
      <c r="LC44" s="126"/>
      <c r="LD44" s="126"/>
      <c r="LE44" s="126"/>
      <c r="LF44" s="126"/>
      <c r="LG44" s="126"/>
      <c r="LH44" s="126"/>
      <c r="LI44" s="126"/>
      <c r="LJ44" s="126"/>
      <c r="LK44" s="126"/>
      <c r="LL44" s="126"/>
      <c r="LM44" s="126"/>
      <c r="LN44" s="126"/>
      <c r="LO44" s="126"/>
      <c r="LP44" s="126"/>
      <c r="LQ44" s="126"/>
      <c r="LR44" s="126"/>
      <c r="LS44" s="126"/>
      <c r="LT44" s="126"/>
      <c r="LU44" s="126"/>
      <c r="LV44" s="126"/>
      <c r="LW44" s="126"/>
      <c r="LX44" s="126"/>
      <c r="LY44" s="126"/>
      <c r="LZ44" s="126"/>
      <c r="MA44" s="126"/>
      <c r="MB44" s="126"/>
      <c r="MC44" s="126"/>
      <c r="MD44" s="126"/>
      <c r="ME44" s="126"/>
      <c r="MF44" s="126"/>
      <c r="MG44" s="126"/>
      <c r="MH44" s="126"/>
      <c r="MI44" s="126"/>
      <c r="MJ44" s="126"/>
      <c r="MK44" s="126"/>
      <c r="ML44" s="126"/>
      <c r="MM44" s="126"/>
      <c r="MN44" s="126"/>
      <c r="MO44" s="126"/>
      <c r="MP44" s="126"/>
      <c r="MQ44" s="126"/>
      <c r="MR44" s="126"/>
      <c r="MS44" s="126"/>
      <c r="MT44" s="126"/>
      <c r="MU44" s="126"/>
      <c r="MV44" s="126"/>
      <c r="MW44" s="126"/>
      <c r="MX44" s="126"/>
      <c r="MY44" s="126"/>
      <c r="MZ44" s="126"/>
      <c r="NA44" s="126"/>
      <c r="NB44" s="126"/>
      <c r="NC44" s="126"/>
      <c r="ND44" s="126"/>
      <c r="NE44" s="126"/>
      <c r="NF44" s="126"/>
      <c r="NG44" s="126"/>
      <c r="NH44" s="126"/>
      <c r="NI44" s="126"/>
      <c r="NJ44" s="126"/>
      <c r="NK44" s="126"/>
      <c r="NL44" s="126"/>
      <c r="NM44" s="126"/>
      <c r="NN44" s="126"/>
      <c r="NO44" s="126"/>
      <c r="NP44" s="126"/>
      <c r="NQ44" s="126"/>
      <c r="NR44" s="126"/>
      <c r="NS44" s="126"/>
      <c r="NT44" s="126"/>
      <c r="NU44" s="126"/>
      <c r="NV44" s="126"/>
      <c r="NW44" s="126"/>
      <c r="NX44" s="126"/>
      <c r="NY44" s="126"/>
      <c r="NZ44" s="126"/>
      <c r="OA44" s="126"/>
      <c r="OB44" s="126"/>
      <c r="OC44" s="126"/>
      <c r="OD44" s="126"/>
      <c r="OE44" s="126"/>
      <c r="OF44" s="126"/>
      <c r="OG44" s="126"/>
      <c r="OH44" s="126"/>
      <c r="OI44" s="126"/>
      <c r="OJ44" s="126"/>
      <c r="OK44" s="126"/>
      <c r="OL44" s="126"/>
      <c r="OM44" s="126"/>
      <c r="ON44" s="126"/>
      <c r="OO44" s="126"/>
      <c r="OP44" s="126"/>
      <c r="OQ44" s="126"/>
      <c r="OR44" s="126"/>
      <c r="OS44" s="126"/>
      <c r="OT44" s="126"/>
      <c r="OU44" s="126"/>
      <c r="OV44" s="126"/>
      <c r="OW44" s="126"/>
      <c r="OX44" s="126"/>
      <c r="OY44" s="126"/>
      <c r="OZ44" s="126"/>
      <c r="PA44" s="126"/>
      <c r="PB44" s="126"/>
      <c r="PC44" s="126"/>
      <c r="PD44" s="126"/>
      <c r="PE44" s="126"/>
      <c r="PF44" s="126"/>
      <c r="PG44" s="126"/>
      <c r="PH44" s="126"/>
      <c r="PI44" s="126"/>
      <c r="PJ44" s="126"/>
      <c r="PK44" s="126"/>
      <c r="PL44" s="126"/>
      <c r="PM44" s="126"/>
      <c r="PN44" s="126"/>
      <c r="PO44" s="126"/>
      <c r="PP44" s="126"/>
      <c r="PQ44" s="126"/>
      <c r="PR44" s="126"/>
      <c r="PS44" s="126"/>
      <c r="PT44" s="126"/>
      <c r="PU44" s="126"/>
      <c r="PV44" s="126"/>
      <c r="PW44" s="126"/>
      <c r="PX44" s="126"/>
      <c r="PY44" s="126"/>
      <c r="PZ44" s="126"/>
      <c r="QA44" s="126"/>
      <c r="QB44" s="126"/>
      <c r="QC44" s="126"/>
      <c r="QD44" s="126"/>
      <c r="QE44" s="126"/>
      <c r="QF44" s="126"/>
      <c r="QG44" s="126"/>
      <c r="QH44" s="126"/>
      <c r="QI44" s="126"/>
      <c r="QJ44" s="126"/>
      <c r="QK44" s="126"/>
      <c r="QL44" s="126"/>
      <c r="QM44" s="126"/>
      <c r="QN44" s="126"/>
      <c r="QO44" s="126"/>
      <c r="QP44" s="126"/>
      <c r="QQ44" s="126"/>
      <c r="QR44" s="126"/>
      <c r="QS44" s="126"/>
      <c r="QT44" s="126"/>
      <c r="QU44" s="126"/>
      <c r="QV44" s="126"/>
      <c r="QW44" s="126"/>
      <c r="QX44" s="126"/>
      <c r="QY44" s="126"/>
      <c r="QZ44" s="126"/>
      <c r="RA44" s="126"/>
      <c r="RB44" s="126"/>
      <c r="RC44" s="126"/>
      <c r="RD44" s="126"/>
      <c r="RE44" s="126"/>
      <c r="RF44" s="126"/>
      <c r="RG44" s="126"/>
      <c r="RH44" s="126"/>
      <c r="RI44" s="126"/>
      <c r="RJ44" s="126"/>
      <c r="RK44" s="126"/>
      <c r="RL44" s="126"/>
      <c r="RM44" s="126"/>
      <c r="RN44" s="126"/>
      <c r="RO44" s="126"/>
      <c r="RP44" s="126"/>
      <c r="RQ44" s="126"/>
      <c r="RR44" s="126"/>
      <c r="RS44" s="126"/>
      <c r="RT44" s="126"/>
      <c r="RU44" s="126"/>
      <c r="RV44" s="126"/>
      <c r="RW44" s="126"/>
      <c r="RX44" s="126"/>
      <c r="RY44" s="126"/>
      <c r="RZ44" s="126"/>
      <c r="SA44" s="126"/>
      <c r="SB44" s="126"/>
      <c r="SC44" s="126"/>
      <c r="SD44" s="126"/>
      <c r="SE44" s="126"/>
      <c r="SF44" s="126"/>
      <c r="SG44" s="126"/>
      <c r="SH44" s="126"/>
      <c r="SI44" s="126"/>
      <c r="SJ44" s="126"/>
      <c r="SK44" s="126"/>
      <c r="SL44" s="126"/>
      <c r="SM44" s="126"/>
      <c r="SN44" s="126"/>
      <c r="SO44" s="126"/>
      <c r="SP44" s="126"/>
      <c r="SQ44" s="126"/>
      <c r="SR44" s="126"/>
      <c r="SS44" s="126"/>
      <c r="ST44" s="126"/>
      <c r="SU44" s="126"/>
      <c r="SV44" s="126"/>
      <c r="SW44" s="126"/>
      <c r="SX44" s="126"/>
      <c r="SY44" s="126"/>
      <c r="SZ44" s="126"/>
      <c r="TA44" s="126"/>
      <c r="TB44" s="126"/>
      <c r="TC44" s="126"/>
      <c r="TD44" s="126"/>
      <c r="TE44" s="126"/>
      <c r="TF44" s="126"/>
      <c r="TG44" s="126"/>
      <c r="TH44" s="126"/>
      <c r="TI44" s="126"/>
      <c r="TJ44" s="126"/>
      <c r="TK44" s="126"/>
      <c r="TL44" s="126"/>
      <c r="TM44" s="126"/>
      <c r="TN44" s="126"/>
      <c r="TO44" s="126"/>
      <c r="TP44" s="126"/>
      <c r="TQ44" s="126"/>
      <c r="TR44" s="126"/>
      <c r="TS44" s="126"/>
      <c r="TT44" s="126"/>
      <c r="TU44" s="126"/>
      <c r="TV44" s="126"/>
      <c r="TW44" s="126"/>
      <c r="TX44" s="126"/>
      <c r="TY44" s="126"/>
      <c r="TZ44" s="126"/>
      <c r="UA44" s="126"/>
      <c r="UB44" s="126"/>
      <c r="UC44" s="126"/>
      <c r="UD44" s="126"/>
      <c r="UE44" s="126"/>
      <c r="UF44" s="126"/>
      <c r="UG44" s="126"/>
      <c r="UH44" s="126"/>
      <c r="UI44" s="126"/>
      <c r="UJ44" s="126"/>
      <c r="UK44" s="126"/>
      <c r="UL44" s="126"/>
      <c r="UM44" s="126"/>
      <c r="UN44" s="126"/>
      <c r="UO44" s="126"/>
      <c r="UP44" s="126"/>
      <c r="UQ44" s="126"/>
      <c r="UR44" s="126"/>
      <c r="US44" s="126"/>
      <c r="UT44" s="126"/>
      <c r="UU44" s="126"/>
      <c r="UV44" s="126"/>
      <c r="UW44" s="126"/>
      <c r="UX44" s="126"/>
      <c r="UY44" s="126"/>
      <c r="UZ44" s="126"/>
      <c r="VA44" s="126"/>
      <c r="VB44" s="126"/>
      <c r="VC44" s="126"/>
      <c r="VD44" s="126"/>
      <c r="VE44" s="126"/>
      <c r="VF44" s="126"/>
      <c r="VG44" s="126"/>
      <c r="VH44" s="126"/>
      <c r="VI44" s="126"/>
      <c r="VJ44" s="126"/>
      <c r="VK44" s="126"/>
      <c r="VL44" s="126"/>
      <c r="VM44" s="126"/>
      <c r="VN44" s="126"/>
      <c r="VO44" s="126"/>
      <c r="VP44" s="126"/>
      <c r="VQ44" s="126"/>
      <c r="VR44" s="126"/>
      <c r="VS44" s="126"/>
      <c r="VT44" s="126"/>
      <c r="VU44" s="126"/>
      <c r="VV44" s="126"/>
      <c r="VW44" s="126"/>
      <c r="VX44" s="126"/>
      <c r="VY44" s="126"/>
      <c r="VZ44" s="126"/>
      <c r="WA44" s="126"/>
      <c r="WB44" s="126"/>
      <c r="WC44" s="126"/>
      <c r="WD44" s="126"/>
      <c r="WE44" s="126"/>
      <c r="WF44" s="126"/>
      <c r="WG44" s="126"/>
      <c r="WH44" s="126"/>
      <c r="WI44" s="126"/>
      <c r="WJ44" s="126"/>
      <c r="WK44" s="126"/>
      <c r="WL44" s="126"/>
      <c r="WM44" s="126"/>
      <c r="WN44" s="126"/>
      <c r="WO44" s="126"/>
      <c r="WP44" s="126"/>
      <c r="WQ44" s="126"/>
      <c r="WR44" s="126"/>
      <c r="WS44" s="126"/>
      <c r="WT44" s="126"/>
      <c r="WU44" s="126"/>
      <c r="WV44" s="126"/>
      <c r="WW44" s="126"/>
      <c r="WX44" s="126"/>
      <c r="WY44" s="126"/>
      <c r="WZ44" s="126"/>
      <c r="XA44" s="126"/>
      <c r="XB44" s="126"/>
      <c r="XC44" s="126"/>
      <c r="XD44" s="126"/>
      <c r="XE44" s="126"/>
      <c r="XF44" s="126"/>
      <c r="XG44" s="126"/>
      <c r="XH44" s="126"/>
      <c r="XI44" s="126"/>
      <c r="XJ44" s="126"/>
      <c r="XK44" s="126"/>
      <c r="XL44" s="126"/>
      <c r="XM44" s="126"/>
      <c r="XN44" s="126"/>
      <c r="XO44" s="126"/>
      <c r="XP44" s="126"/>
      <c r="XQ44" s="126"/>
      <c r="XR44" s="126"/>
      <c r="XS44" s="126"/>
      <c r="XT44" s="126"/>
      <c r="XU44" s="126"/>
      <c r="XV44" s="126"/>
      <c r="XW44" s="126"/>
      <c r="XX44" s="126"/>
      <c r="XY44" s="126"/>
      <c r="XZ44" s="126"/>
      <c r="YA44" s="126"/>
      <c r="YB44" s="126"/>
      <c r="YC44" s="126"/>
      <c r="YD44" s="126"/>
      <c r="YE44" s="126"/>
      <c r="YF44" s="126"/>
      <c r="YG44" s="126"/>
      <c r="YH44" s="126"/>
      <c r="YI44" s="126"/>
      <c r="YJ44" s="126"/>
      <c r="YK44" s="126"/>
      <c r="YL44" s="126"/>
      <c r="YM44" s="126"/>
      <c r="YN44" s="126"/>
      <c r="YO44" s="126"/>
      <c r="YP44" s="126"/>
      <c r="YQ44" s="126"/>
      <c r="YR44" s="126"/>
      <c r="YS44" s="126"/>
      <c r="YT44" s="126"/>
      <c r="YU44" s="126"/>
      <c r="YV44" s="126"/>
      <c r="YW44" s="126"/>
      <c r="YX44" s="126"/>
      <c r="YY44" s="126"/>
      <c r="YZ44" s="126"/>
      <c r="ZA44" s="126"/>
      <c r="ZB44" s="126"/>
      <c r="ZC44" s="126"/>
      <c r="ZD44" s="126"/>
      <c r="ZE44" s="126"/>
      <c r="ZF44" s="126"/>
      <c r="ZG44" s="126"/>
      <c r="ZH44" s="126"/>
      <c r="ZI44" s="126"/>
      <c r="ZJ44" s="126"/>
      <c r="ZK44" s="126"/>
      <c r="ZL44" s="126"/>
      <c r="ZM44" s="126"/>
      <c r="ZN44" s="126"/>
      <c r="ZO44" s="126"/>
      <c r="ZP44" s="126"/>
      <c r="ZQ44" s="126"/>
      <c r="ZR44" s="126"/>
      <c r="ZS44" s="126"/>
      <c r="ZT44" s="126"/>
      <c r="ZU44" s="126"/>
      <c r="ZV44" s="126"/>
      <c r="ZW44" s="126"/>
      <c r="ZX44" s="126"/>
      <c r="ZY44" s="126"/>
      <c r="ZZ44" s="126"/>
      <c r="AAA44" s="126"/>
      <c r="AAB44" s="126"/>
      <c r="AAC44" s="126"/>
      <c r="AAD44" s="126"/>
      <c r="AAE44" s="126"/>
      <c r="AAF44" s="126"/>
      <c r="AAG44" s="126"/>
      <c r="AAH44" s="126"/>
      <c r="AAI44" s="126"/>
      <c r="AAJ44" s="126"/>
      <c r="AAK44" s="126"/>
      <c r="AAL44" s="126"/>
      <c r="AAM44" s="126"/>
      <c r="AAN44" s="126"/>
      <c r="AAO44" s="126"/>
      <c r="AAP44" s="126"/>
      <c r="AAQ44" s="126"/>
      <c r="AAR44" s="126"/>
      <c r="AAS44" s="126"/>
      <c r="AAT44" s="126"/>
      <c r="AAU44" s="126"/>
      <c r="AAV44" s="126"/>
      <c r="AAW44" s="126"/>
      <c r="AAX44" s="126"/>
      <c r="AAY44" s="126"/>
      <c r="AAZ44" s="126"/>
      <c r="ABA44" s="126"/>
      <c r="ABB44" s="126"/>
      <c r="ABC44" s="126"/>
      <c r="ABD44" s="126"/>
      <c r="ABE44" s="126"/>
      <c r="ABF44" s="126"/>
      <c r="ABG44" s="126"/>
      <c r="ABH44" s="126"/>
      <c r="ABI44" s="126"/>
      <c r="ABJ44" s="126"/>
      <c r="ABK44" s="126"/>
      <c r="ABL44" s="126"/>
      <c r="ABM44" s="126"/>
      <c r="ABN44" s="126"/>
      <c r="ABO44" s="126"/>
      <c r="ABP44" s="126"/>
      <c r="ABQ44" s="126"/>
      <c r="ABR44" s="126"/>
      <c r="ABS44" s="126"/>
      <c r="ABT44" s="126"/>
      <c r="ABU44" s="126"/>
      <c r="ABV44" s="126"/>
      <c r="ABW44" s="126"/>
      <c r="ABX44" s="126"/>
      <c r="ABY44" s="126"/>
      <c r="ABZ44" s="126"/>
      <c r="ACA44" s="126"/>
      <c r="ACB44" s="126"/>
      <c r="ACC44" s="126"/>
      <c r="ACD44" s="126"/>
      <c r="ACE44" s="126"/>
      <c r="ACF44" s="126"/>
      <c r="ACG44" s="126"/>
      <c r="ACH44" s="126"/>
      <c r="ACI44" s="126"/>
      <c r="ACJ44" s="126"/>
      <c r="ACK44" s="126"/>
      <c r="ACL44" s="126"/>
      <c r="ACM44" s="126"/>
      <c r="ACN44" s="126"/>
      <c r="ACO44" s="126"/>
      <c r="ACP44" s="126"/>
      <c r="ACQ44" s="126"/>
      <c r="ACR44" s="126"/>
      <c r="ACS44" s="126"/>
      <c r="ACT44" s="126"/>
      <c r="ACU44" s="126"/>
      <c r="ACV44" s="126"/>
      <c r="ACW44" s="126"/>
      <c r="ACX44" s="126"/>
      <c r="ACY44" s="126"/>
      <c r="ACZ44" s="126"/>
      <c r="ADA44" s="126"/>
      <c r="ADB44" s="126"/>
      <c r="ADC44" s="126"/>
      <c r="ADD44" s="126"/>
      <c r="ADE44" s="126"/>
      <c r="ADF44" s="126"/>
      <c r="ADG44" s="126"/>
      <c r="ADH44" s="126"/>
      <c r="ADI44" s="126"/>
      <c r="ADJ44" s="126"/>
      <c r="ADK44" s="126"/>
      <c r="ADL44" s="126"/>
      <c r="ADM44" s="126"/>
      <c r="ADN44" s="126"/>
      <c r="ADO44" s="126"/>
      <c r="ADP44" s="126"/>
      <c r="ADQ44" s="126"/>
      <c r="ADR44" s="126"/>
      <c r="ADS44" s="126"/>
      <c r="ADT44" s="126"/>
      <c r="ADU44" s="126"/>
      <c r="ADV44" s="126"/>
      <c r="ADW44" s="126"/>
      <c r="ADX44" s="126"/>
      <c r="ADY44" s="126"/>
      <c r="ADZ44" s="126"/>
      <c r="AEA44" s="126"/>
      <c r="AEB44" s="126"/>
      <c r="AEC44" s="126"/>
      <c r="AED44" s="126"/>
      <c r="AEE44" s="126"/>
      <c r="AEF44" s="126"/>
      <c r="AEG44" s="126"/>
      <c r="AEH44" s="126"/>
      <c r="AEI44" s="126"/>
      <c r="AEJ44" s="126"/>
      <c r="AEK44" s="126"/>
      <c r="AEL44" s="126"/>
      <c r="AEM44" s="126"/>
      <c r="AEN44" s="126"/>
      <c r="AEO44" s="126"/>
      <c r="AEP44" s="126"/>
      <c r="AEQ44" s="126"/>
      <c r="AER44" s="126"/>
      <c r="AES44" s="126"/>
      <c r="AET44" s="126"/>
      <c r="AEU44" s="126"/>
      <c r="AEV44" s="126"/>
      <c r="AEW44" s="126"/>
      <c r="AEX44" s="126"/>
      <c r="AEY44" s="126"/>
      <c r="AEZ44" s="126"/>
      <c r="AFA44" s="126"/>
      <c r="AFB44" s="126"/>
      <c r="AFC44" s="126"/>
      <c r="AFD44" s="126"/>
      <c r="AFE44" s="126"/>
      <c r="AFF44" s="126"/>
      <c r="AFG44" s="126"/>
      <c r="AFH44" s="126"/>
      <c r="AFI44" s="126"/>
      <c r="AFJ44" s="126"/>
      <c r="AFK44" s="126"/>
      <c r="AFL44" s="126"/>
      <c r="AFM44" s="126"/>
      <c r="AFN44" s="126"/>
      <c r="AFO44" s="126"/>
      <c r="AFP44" s="126"/>
      <c r="AFQ44" s="126"/>
      <c r="AFR44" s="126"/>
      <c r="AFS44" s="126"/>
      <c r="AFT44" s="126"/>
      <c r="AFU44" s="126"/>
      <c r="AFV44" s="126"/>
      <c r="AFW44" s="126"/>
      <c r="AFX44" s="126"/>
      <c r="AFY44" s="126"/>
      <c r="AFZ44" s="126"/>
      <c r="AGA44" s="126"/>
      <c r="AGB44" s="126"/>
      <c r="AGC44" s="126"/>
      <c r="AGD44" s="126"/>
      <c r="AGE44" s="126"/>
      <c r="AGF44" s="126"/>
      <c r="AGG44" s="126"/>
      <c r="AGH44" s="126"/>
      <c r="AGI44" s="126"/>
      <c r="AGJ44" s="126"/>
      <c r="AGK44" s="126"/>
      <c r="AGL44" s="126"/>
      <c r="AGM44" s="126"/>
      <c r="AGN44" s="126"/>
      <c r="AGO44" s="126"/>
      <c r="AGP44" s="126"/>
      <c r="AGQ44" s="126"/>
      <c r="AGR44" s="126"/>
      <c r="AGS44" s="126"/>
      <c r="AGT44" s="126"/>
      <c r="AGU44" s="126"/>
      <c r="AGV44" s="126"/>
      <c r="AGW44" s="126"/>
      <c r="AGX44" s="126"/>
      <c r="AGY44" s="126"/>
      <c r="AGZ44" s="126"/>
      <c r="AHA44" s="126"/>
      <c r="AHB44" s="126"/>
      <c r="AHC44" s="126"/>
      <c r="AHD44" s="126"/>
      <c r="AHE44" s="126"/>
      <c r="AHF44" s="126"/>
      <c r="AHG44" s="126"/>
      <c r="AHH44" s="126"/>
      <c r="AHI44" s="126"/>
      <c r="AHJ44" s="126"/>
      <c r="AHK44" s="126"/>
      <c r="AHL44" s="126"/>
      <c r="AHM44" s="126"/>
      <c r="AHN44" s="126"/>
      <c r="AHO44" s="126"/>
      <c r="AHP44" s="126"/>
      <c r="AHQ44" s="126"/>
      <c r="AHR44" s="126"/>
      <c r="AHS44" s="126"/>
      <c r="AHT44" s="126"/>
      <c r="AHU44" s="126"/>
      <c r="AHV44" s="126"/>
      <c r="AHW44" s="126"/>
      <c r="AHX44" s="126"/>
      <c r="AHY44" s="126"/>
      <c r="AHZ44" s="126"/>
      <c r="AIA44" s="126"/>
      <c r="AIB44" s="126"/>
      <c r="AIC44" s="126"/>
      <c r="AID44" s="126"/>
      <c r="AIE44" s="126"/>
      <c r="AIF44" s="126"/>
      <c r="AIG44" s="126"/>
      <c r="AIH44" s="126"/>
      <c r="AII44" s="126"/>
      <c r="AIJ44" s="126"/>
      <c r="AIK44" s="126"/>
      <c r="AIL44" s="126"/>
      <c r="AIM44" s="126"/>
      <c r="AIN44" s="126"/>
      <c r="AIO44" s="126"/>
      <c r="AIP44" s="126"/>
      <c r="AIQ44" s="126"/>
      <c r="AIR44" s="126"/>
      <c r="AIS44" s="126"/>
      <c r="AIT44" s="126"/>
      <c r="AIU44" s="126"/>
      <c r="AIV44" s="126"/>
      <c r="AIW44" s="126"/>
      <c r="AIX44" s="126"/>
      <c r="AIY44" s="126"/>
      <c r="AIZ44" s="126"/>
      <c r="AJA44" s="126"/>
      <c r="AJB44" s="126"/>
      <c r="AJC44" s="126"/>
      <c r="AJD44" s="126"/>
      <c r="AJE44" s="126"/>
      <c r="AJF44" s="126"/>
      <c r="AJG44" s="126"/>
      <c r="AJH44" s="126"/>
      <c r="AJI44" s="126"/>
      <c r="AJJ44" s="126"/>
      <c r="AJK44" s="126"/>
      <c r="AJL44" s="126"/>
      <c r="AJM44" s="126"/>
      <c r="AJN44" s="126"/>
      <c r="AJO44" s="126"/>
      <c r="AJP44" s="126"/>
      <c r="AJQ44" s="126"/>
      <c r="AJR44" s="126"/>
      <c r="AJS44" s="126"/>
      <c r="AJT44" s="126"/>
      <c r="AJU44" s="126"/>
      <c r="AJV44" s="126"/>
      <c r="AJW44" s="126"/>
      <c r="AJX44" s="126"/>
      <c r="AJY44" s="126"/>
      <c r="AJZ44" s="126"/>
      <c r="AKA44" s="126"/>
      <c r="AKB44" s="126"/>
      <c r="AKC44" s="126"/>
      <c r="AKD44" s="126"/>
      <c r="AKE44" s="126"/>
      <c r="AKF44" s="126"/>
      <c r="AKG44" s="126"/>
      <c r="AKH44" s="126"/>
      <c r="AKI44" s="126"/>
      <c r="AKJ44" s="126"/>
      <c r="AKK44" s="126"/>
      <c r="AKL44" s="126"/>
      <c r="AKM44" s="126"/>
      <c r="AKN44" s="126"/>
      <c r="AKO44" s="126"/>
      <c r="AKP44" s="126"/>
      <c r="AKQ44" s="126"/>
      <c r="AKR44" s="126"/>
      <c r="AKS44" s="126"/>
      <c r="AKT44" s="126"/>
      <c r="AKU44" s="126"/>
      <c r="AKV44" s="126"/>
      <c r="AKW44" s="126"/>
      <c r="AKX44" s="126"/>
      <c r="AKY44" s="126"/>
      <c r="AKZ44" s="126"/>
      <c r="ALA44" s="126"/>
      <c r="ALB44" s="126"/>
      <c r="ALC44" s="126"/>
      <c r="ALD44" s="126"/>
      <c r="ALE44" s="126"/>
      <c r="ALF44" s="126"/>
      <c r="ALG44" s="126"/>
      <c r="ALH44" s="126"/>
      <c r="ALI44" s="126"/>
      <c r="ALJ44" s="126"/>
      <c r="ALK44" s="126"/>
      <c r="ALL44" s="126"/>
      <c r="ALM44" s="126"/>
      <c r="ALN44" s="126"/>
      <c r="ALO44" s="126"/>
      <c r="ALP44" s="126"/>
      <c r="ALQ44" s="126"/>
      <c r="ALR44" s="126"/>
      <c r="ALS44" s="126"/>
      <c r="ALT44" s="126"/>
      <c r="ALU44" s="126"/>
      <c r="ALV44" s="126"/>
      <c r="ALW44" s="126"/>
      <c r="ALX44" s="126"/>
      <c r="ALY44" s="126"/>
      <c r="ALZ44" s="126"/>
      <c r="AMA44" s="126"/>
      <c r="AMB44" s="126"/>
      <c r="AMC44" s="126"/>
      <c r="AMD44" s="126"/>
      <c r="AME44" s="126"/>
      <c r="AMF44" s="126"/>
      <c r="AMG44" s="126"/>
      <c r="AMH44" s="126"/>
      <c r="AMI44" s="126"/>
      <c r="AMJ44" s="126"/>
      <c r="AMK44" s="126"/>
      <c r="AML44" s="126"/>
      <c r="AMM44" s="126"/>
      <c r="AMN44" s="126"/>
      <c r="AMO44" s="126"/>
      <c r="AMP44" s="126"/>
      <c r="AMQ44" s="126"/>
      <c r="AMR44" s="126"/>
      <c r="AMS44" s="126"/>
      <c r="AMT44" s="126"/>
      <c r="AMU44" s="126"/>
      <c r="AMV44" s="126"/>
      <c r="AMW44" s="126"/>
      <c r="AMX44" s="126"/>
      <c r="AMY44" s="126"/>
      <c r="AMZ44" s="126"/>
      <c r="ANA44" s="126"/>
      <c r="ANB44" s="126"/>
      <c r="ANC44" s="126"/>
      <c r="AND44" s="126"/>
      <c r="ANE44" s="126"/>
      <c r="ANF44" s="126"/>
      <c r="ANG44" s="126"/>
      <c r="ANH44" s="126"/>
      <c r="ANI44" s="126"/>
      <c r="ANJ44" s="126"/>
      <c r="ANK44" s="126"/>
      <c r="ANL44" s="126"/>
      <c r="ANM44" s="126"/>
      <c r="ANN44" s="126"/>
      <c r="ANO44" s="126"/>
    </row>
    <row r="45" spans="1:1055" s="9" customFormat="1" ht="15" customHeight="1" x14ac:dyDescent="0.2">
      <c r="A45" s="11"/>
      <c r="B45" s="58" t="s">
        <v>0</v>
      </c>
      <c r="C45" s="59" t="s">
        <v>2</v>
      </c>
      <c r="D45" s="59" t="s">
        <v>12</v>
      </c>
      <c r="E45" s="59" t="s">
        <v>6</v>
      </c>
      <c r="F45" s="59" t="s">
        <v>1</v>
      </c>
      <c r="G45" s="60"/>
      <c r="H45" s="121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  <c r="AMN45" s="11"/>
      <c r="AMO45" s="11"/>
      <c r="AMP45" s="11"/>
      <c r="AMQ45" s="11"/>
      <c r="AMR45" s="11"/>
      <c r="AMS45" s="11"/>
      <c r="AMT45" s="11"/>
      <c r="AMU45" s="11"/>
      <c r="AMV45" s="11"/>
      <c r="AMW45" s="11"/>
      <c r="AMX45" s="11"/>
      <c r="AMY45" s="11"/>
      <c r="AMZ45" s="11"/>
      <c r="ANA45" s="11"/>
      <c r="ANB45" s="11"/>
      <c r="ANC45" s="11"/>
      <c r="AND45" s="11"/>
      <c r="ANE45" s="11"/>
      <c r="ANF45" s="11"/>
      <c r="ANG45" s="11"/>
      <c r="ANH45" s="11"/>
      <c r="ANI45" s="11"/>
      <c r="ANJ45" s="11"/>
      <c r="ANK45" s="11"/>
      <c r="ANL45" s="11"/>
      <c r="ANM45" s="11"/>
      <c r="ANN45" s="11"/>
      <c r="ANO45" s="11"/>
    </row>
    <row r="46" spans="1:1055" s="16" customFormat="1" ht="15" customHeight="1" x14ac:dyDescent="0.2">
      <c r="A46" s="11"/>
      <c r="B46" s="45"/>
      <c r="C46" s="33" t="s">
        <v>11</v>
      </c>
      <c r="D46" s="34"/>
      <c r="E46" s="35"/>
      <c r="F46" s="35"/>
      <c r="G46" s="47"/>
      <c r="H46" s="121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  <c r="AMN46" s="11"/>
      <c r="AMO46" s="11"/>
      <c r="AMP46" s="11"/>
      <c r="AMQ46" s="11"/>
      <c r="AMR46" s="11"/>
      <c r="AMS46" s="11"/>
      <c r="AMT46" s="11"/>
      <c r="AMU46" s="11"/>
      <c r="AMV46" s="11"/>
      <c r="AMW46" s="11"/>
      <c r="AMX46" s="11"/>
      <c r="AMY46" s="11"/>
      <c r="AMZ46" s="11"/>
      <c r="ANA46" s="11"/>
      <c r="ANB46" s="11"/>
      <c r="ANC46" s="11"/>
      <c r="AND46" s="11"/>
      <c r="ANE46" s="11"/>
      <c r="ANF46" s="11"/>
      <c r="ANG46" s="11"/>
      <c r="ANH46" s="11"/>
      <c r="ANI46" s="11"/>
      <c r="ANJ46" s="11"/>
      <c r="ANK46" s="11"/>
      <c r="ANL46" s="11"/>
      <c r="ANM46" s="11"/>
      <c r="ANN46" s="11"/>
      <c r="ANO46" s="11"/>
    </row>
    <row r="47" spans="1:1055" s="14" customFormat="1" ht="21" customHeight="1" x14ac:dyDescent="0.3">
      <c r="A47" s="11"/>
      <c r="B47" s="130" t="s">
        <v>30</v>
      </c>
      <c r="C47" s="131"/>
      <c r="D47" s="132" t="s">
        <v>14</v>
      </c>
      <c r="E47" s="132"/>
      <c r="F47" s="132"/>
      <c r="G47" s="133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</row>
    <row r="48" spans="1:1055" s="4" customFormat="1" ht="25.5" x14ac:dyDescent="0.2">
      <c r="A48" s="11"/>
      <c r="B48" s="46" t="s">
        <v>0</v>
      </c>
      <c r="C48" s="121" t="s">
        <v>2</v>
      </c>
      <c r="D48" s="121" t="s">
        <v>12</v>
      </c>
      <c r="E48" s="121" t="s">
        <v>6</v>
      </c>
      <c r="F48" s="121" t="s">
        <v>1</v>
      </c>
      <c r="G48" s="47"/>
      <c r="H48" s="121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</row>
    <row r="49" spans="1:41" s="5" customFormat="1" x14ac:dyDescent="0.2">
      <c r="A49" s="11"/>
      <c r="B49" s="36">
        <v>41823</v>
      </c>
      <c r="C49" s="28">
        <f>25.3*1.1</f>
        <v>27.830000000000002</v>
      </c>
      <c r="D49" s="29" t="s">
        <v>17</v>
      </c>
      <c r="E49" s="21" t="s">
        <v>15</v>
      </c>
      <c r="F49" s="21" t="s">
        <v>16</v>
      </c>
      <c r="G49" s="37"/>
      <c r="H49" s="21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41" s="5" customFormat="1" x14ac:dyDescent="0.2">
      <c r="A50" s="11"/>
      <c r="B50" s="36">
        <v>41844</v>
      </c>
      <c r="C50" s="28">
        <f>9.57*1.1</f>
        <v>10.527000000000001</v>
      </c>
      <c r="D50" s="29" t="s">
        <v>17</v>
      </c>
      <c r="E50" s="21" t="s">
        <v>15</v>
      </c>
      <c r="F50" s="21" t="s">
        <v>16</v>
      </c>
      <c r="G50" s="37"/>
      <c r="H50" s="21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1" s="5" customFormat="1" x14ac:dyDescent="0.2">
      <c r="A51" s="11"/>
      <c r="B51" s="36">
        <v>41844</v>
      </c>
      <c r="C51" s="28">
        <f>13.91*1.1</f>
        <v>15.301000000000002</v>
      </c>
      <c r="D51" s="29" t="s">
        <v>17</v>
      </c>
      <c r="E51" s="21" t="s">
        <v>15</v>
      </c>
      <c r="F51" s="21" t="s">
        <v>16</v>
      </c>
      <c r="G51" s="37"/>
      <c r="H51" s="21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1" s="5" customFormat="1" ht="6.75" customHeight="1" x14ac:dyDescent="0.2">
      <c r="A52" s="11"/>
      <c r="B52" s="36"/>
      <c r="C52" s="28"/>
      <c r="D52" s="29"/>
      <c r="E52" s="21"/>
      <c r="F52" s="21"/>
      <c r="G52" s="37"/>
      <c r="H52" s="21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41" s="5" customFormat="1" x14ac:dyDescent="0.2">
      <c r="A53" s="11"/>
      <c r="B53" s="36">
        <v>41866</v>
      </c>
      <c r="C53" s="28">
        <f>11.39*1.1</f>
        <v>12.529000000000002</v>
      </c>
      <c r="D53" s="29" t="s">
        <v>17</v>
      </c>
      <c r="E53" s="21" t="s">
        <v>15</v>
      </c>
      <c r="F53" s="21" t="s">
        <v>16</v>
      </c>
      <c r="G53" s="37"/>
      <c r="H53" s="21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s="5" customFormat="1" x14ac:dyDescent="0.2">
      <c r="A54" s="11"/>
      <c r="B54" s="36">
        <v>41866</v>
      </c>
      <c r="C54" s="28">
        <f>15.91*1.1</f>
        <v>17.501000000000001</v>
      </c>
      <c r="D54" s="29" t="s">
        <v>17</v>
      </c>
      <c r="E54" s="21" t="s">
        <v>15</v>
      </c>
      <c r="F54" s="21" t="s">
        <v>16</v>
      </c>
      <c r="G54" s="37"/>
      <c r="H54" s="21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s="5" customFormat="1" ht="6.75" customHeight="1" x14ac:dyDescent="0.2">
      <c r="A55" s="11"/>
      <c r="B55" s="36"/>
      <c r="C55" s="28"/>
      <c r="D55" s="29"/>
      <c r="E55" s="21"/>
      <c r="F55" s="21"/>
      <c r="G55" s="37"/>
      <c r="H55" s="21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41" s="5" customFormat="1" x14ac:dyDescent="0.2">
      <c r="A56" s="11"/>
      <c r="B56" s="36">
        <v>41869</v>
      </c>
      <c r="C56" s="28">
        <f>19.04*1.1</f>
        <v>20.943999999999999</v>
      </c>
      <c r="D56" s="137" t="s">
        <v>39</v>
      </c>
      <c r="E56" s="21" t="s">
        <v>15</v>
      </c>
      <c r="F56" s="21" t="s">
        <v>16</v>
      </c>
      <c r="G56" s="37"/>
      <c r="H56" s="21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41" s="5" customFormat="1" ht="12" customHeight="1" x14ac:dyDescent="0.2">
      <c r="A57" s="11"/>
      <c r="B57" s="36">
        <v>41869</v>
      </c>
      <c r="C57" s="28">
        <f>419.13+49.3+13.04</f>
        <v>481.47</v>
      </c>
      <c r="D57" s="137" t="s">
        <v>39</v>
      </c>
      <c r="E57" s="21" t="s">
        <v>26</v>
      </c>
      <c r="F57" s="21" t="s">
        <v>41</v>
      </c>
      <c r="G57" s="37"/>
      <c r="H57" s="21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41" s="5" customFormat="1" x14ac:dyDescent="0.2">
      <c r="A58" s="11"/>
      <c r="B58" s="36">
        <v>41869</v>
      </c>
      <c r="C58" s="28">
        <f>23+24.5+22.7+15.7</f>
        <v>85.9</v>
      </c>
      <c r="D58" s="137" t="s">
        <v>39</v>
      </c>
      <c r="E58" s="21" t="s">
        <v>29</v>
      </c>
      <c r="F58" s="21" t="s">
        <v>41</v>
      </c>
      <c r="G58" s="37"/>
      <c r="H58" s="21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41" s="5" customFormat="1" x14ac:dyDescent="0.2">
      <c r="A59" s="11"/>
      <c r="B59" s="36">
        <v>41871</v>
      </c>
      <c r="C59" s="28">
        <f>80.87*1.1</f>
        <v>88.957000000000008</v>
      </c>
      <c r="D59" s="137" t="s">
        <v>39</v>
      </c>
      <c r="E59" s="21" t="s">
        <v>15</v>
      </c>
      <c r="F59" s="21" t="s">
        <v>28</v>
      </c>
      <c r="G59" s="37"/>
      <c r="H59" s="21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s="5" customFormat="1" x14ac:dyDescent="0.2">
      <c r="A60" s="11"/>
      <c r="B60" s="36">
        <v>41871</v>
      </c>
      <c r="C60" s="28">
        <f>24.52*1.1</f>
        <v>26.972000000000001</v>
      </c>
      <c r="D60" s="29" t="s">
        <v>17</v>
      </c>
      <c r="E60" s="21" t="s">
        <v>15</v>
      </c>
      <c r="F60" s="21" t="s">
        <v>16</v>
      </c>
      <c r="G60" s="37"/>
      <c r="H60" s="21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1" s="5" customFormat="1" x14ac:dyDescent="0.2">
      <c r="A61" s="11"/>
      <c r="B61" s="36">
        <v>41879</v>
      </c>
      <c r="C61" s="28">
        <f>16.87*1.1</f>
        <v>18.557000000000002</v>
      </c>
      <c r="D61" s="29" t="s">
        <v>17</v>
      </c>
      <c r="E61" s="21" t="s">
        <v>15</v>
      </c>
      <c r="F61" s="21" t="s">
        <v>16</v>
      </c>
      <c r="G61" s="37"/>
      <c r="H61" s="21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1" s="5" customFormat="1" x14ac:dyDescent="0.2">
      <c r="A62" s="11"/>
      <c r="B62" s="36">
        <v>41880</v>
      </c>
      <c r="C62" s="28">
        <f>10*1.1</f>
        <v>11</v>
      </c>
      <c r="D62" s="29" t="s">
        <v>17</v>
      </c>
      <c r="E62" s="21" t="s">
        <v>15</v>
      </c>
      <c r="F62" s="21" t="s">
        <v>16</v>
      </c>
      <c r="G62" s="37"/>
      <c r="H62" s="21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1" s="5" customFormat="1" x14ac:dyDescent="0.2">
      <c r="A63" s="11"/>
      <c r="B63" s="36">
        <v>41880</v>
      </c>
      <c r="C63" s="28">
        <f>11.65*1.1</f>
        <v>12.815000000000001</v>
      </c>
      <c r="D63" s="29" t="s">
        <v>17</v>
      </c>
      <c r="E63" s="21" t="s">
        <v>15</v>
      </c>
      <c r="F63" s="21" t="s">
        <v>16</v>
      </c>
      <c r="G63" s="37"/>
      <c r="H63" s="21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41" s="5" customFormat="1" x14ac:dyDescent="0.2">
      <c r="A64" s="11"/>
      <c r="B64" s="36">
        <v>41880</v>
      </c>
      <c r="C64" s="28">
        <f>374.79+50.35</f>
        <v>425.14000000000004</v>
      </c>
      <c r="D64" s="137" t="s">
        <v>39</v>
      </c>
      <c r="E64" s="21" t="s">
        <v>26</v>
      </c>
      <c r="F64" s="21" t="s">
        <v>28</v>
      </c>
      <c r="G64" s="37"/>
      <c r="H64" s="21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s="5" customFormat="1" ht="6.75" customHeight="1" x14ac:dyDescent="0.2">
      <c r="A65" s="11"/>
      <c r="B65" s="36"/>
      <c r="C65" s="28"/>
      <c r="D65" s="29"/>
      <c r="E65" s="21"/>
      <c r="F65" s="21"/>
      <c r="G65" s="37"/>
      <c r="H65" s="21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41" s="5" customFormat="1" x14ac:dyDescent="0.2">
      <c r="A66" s="11"/>
      <c r="B66" s="36">
        <v>41885</v>
      </c>
      <c r="C66" s="28">
        <f>21.04*1.1</f>
        <v>23.144000000000002</v>
      </c>
      <c r="D66" s="137" t="s">
        <v>39</v>
      </c>
      <c r="E66" s="21" t="s">
        <v>15</v>
      </c>
      <c r="F66" s="21" t="s">
        <v>16</v>
      </c>
      <c r="G66" s="37"/>
      <c r="H66" s="21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41" s="5" customFormat="1" x14ac:dyDescent="0.2">
      <c r="A67" s="11"/>
      <c r="B67" s="36">
        <v>41885</v>
      </c>
      <c r="C67" s="28">
        <f>253.91+8.35+256.52</f>
        <v>518.78</v>
      </c>
      <c r="D67" s="137" t="s">
        <v>39</v>
      </c>
      <c r="E67" s="21" t="s">
        <v>26</v>
      </c>
      <c r="F67" s="21" t="s">
        <v>41</v>
      </c>
      <c r="G67" s="37"/>
      <c r="H67" s="21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41" s="5" customFormat="1" x14ac:dyDescent="0.2">
      <c r="A68" s="11"/>
      <c r="B68" s="36">
        <v>41887</v>
      </c>
      <c r="C68" s="28">
        <v>119.81</v>
      </c>
      <c r="D68" s="137" t="s">
        <v>39</v>
      </c>
      <c r="E68" s="21" t="s">
        <v>43</v>
      </c>
      <c r="F68" s="21" t="s">
        <v>44</v>
      </c>
      <c r="G68" s="37"/>
      <c r="H68" s="21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1:41" s="5" customFormat="1" x14ac:dyDescent="0.2">
      <c r="A69" s="11"/>
      <c r="B69" s="36">
        <v>41887</v>
      </c>
      <c r="C69" s="28">
        <f>25.91*1.1</f>
        <v>28.501000000000001</v>
      </c>
      <c r="D69" s="137" t="s">
        <v>39</v>
      </c>
      <c r="E69" s="21" t="s">
        <v>15</v>
      </c>
      <c r="F69" s="21" t="s">
        <v>16</v>
      </c>
      <c r="G69" s="37"/>
      <c r="H69" s="21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41" s="5" customFormat="1" x14ac:dyDescent="0.2">
      <c r="A70" s="11"/>
      <c r="B70" s="36">
        <v>41890</v>
      </c>
      <c r="C70" s="28">
        <f>22.7*1.1</f>
        <v>24.970000000000002</v>
      </c>
      <c r="D70" s="137" t="s">
        <v>39</v>
      </c>
      <c r="E70" s="21" t="s">
        <v>15</v>
      </c>
      <c r="F70" s="21" t="s">
        <v>16</v>
      </c>
      <c r="G70" s="37"/>
      <c r="H70" s="21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</row>
    <row r="71" spans="1:41" s="5" customFormat="1" x14ac:dyDescent="0.2">
      <c r="A71" s="11"/>
      <c r="B71" s="36">
        <v>41890</v>
      </c>
      <c r="C71" s="28">
        <f>445.23+42.61</f>
        <v>487.84000000000003</v>
      </c>
      <c r="D71" s="137" t="s">
        <v>39</v>
      </c>
      <c r="E71" s="21" t="s">
        <v>26</v>
      </c>
      <c r="F71" s="21" t="s">
        <v>40</v>
      </c>
      <c r="G71" s="37"/>
      <c r="H71" s="21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s="5" customFormat="1" x14ac:dyDescent="0.2">
      <c r="A72" s="11"/>
      <c r="B72" s="36">
        <v>41893</v>
      </c>
      <c r="C72" s="28">
        <f>24.78*1.1</f>
        <v>27.258000000000003</v>
      </c>
      <c r="D72" s="137" t="s">
        <v>39</v>
      </c>
      <c r="E72" s="21" t="s">
        <v>15</v>
      </c>
      <c r="F72" s="21" t="s">
        <v>16</v>
      </c>
      <c r="G72" s="37"/>
      <c r="H72" s="21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</row>
    <row r="73" spans="1:41" s="5" customFormat="1" x14ac:dyDescent="0.2">
      <c r="A73" s="11"/>
      <c r="B73" s="36">
        <v>41898</v>
      </c>
      <c r="C73" s="28">
        <f>25.13*1.1</f>
        <v>27.643000000000001</v>
      </c>
      <c r="D73" s="137" t="s">
        <v>39</v>
      </c>
      <c r="E73" s="21" t="s">
        <v>15</v>
      </c>
      <c r="F73" s="21" t="s">
        <v>16</v>
      </c>
      <c r="G73" s="37"/>
      <c r="H73" s="21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1:41" s="5" customFormat="1" x14ac:dyDescent="0.2">
      <c r="A74" s="11"/>
      <c r="B74" s="36">
        <v>41898</v>
      </c>
      <c r="C74" s="28">
        <f>281.74+83.48</f>
        <v>365.22</v>
      </c>
      <c r="D74" s="137" t="s">
        <v>39</v>
      </c>
      <c r="E74" s="21" t="s">
        <v>26</v>
      </c>
      <c r="F74" s="21" t="s">
        <v>40</v>
      </c>
      <c r="G74" s="37"/>
      <c r="H74" s="21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</row>
    <row r="75" spans="1:41" s="5" customFormat="1" x14ac:dyDescent="0.2">
      <c r="A75" s="11"/>
      <c r="B75" s="36">
        <v>41898</v>
      </c>
      <c r="C75" s="28">
        <f>25.74*1.1</f>
        <v>28.314</v>
      </c>
      <c r="D75" s="137" t="s">
        <v>39</v>
      </c>
      <c r="E75" s="21" t="s">
        <v>15</v>
      </c>
      <c r="F75" s="21" t="s">
        <v>16</v>
      </c>
      <c r="G75" s="37"/>
      <c r="H75" s="21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</row>
    <row r="76" spans="1:41" s="5" customFormat="1" x14ac:dyDescent="0.2">
      <c r="A76" s="11"/>
      <c r="B76" s="36">
        <v>41902</v>
      </c>
      <c r="C76" s="28">
        <f>53.57*1.1</f>
        <v>58.927000000000007</v>
      </c>
      <c r="D76" s="29" t="s">
        <v>17</v>
      </c>
      <c r="E76" s="21" t="s">
        <v>15</v>
      </c>
      <c r="F76" s="21" t="s">
        <v>16</v>
      </c>
      <c r="G76" s="37"/>
      <c r="H76" s="21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</row>
    <row r="77" spans="1:41" s="5" customFormat="1" x14ac:dyDescent="0.2">
      <c r="A77" s="11"/>
      <c r="B77" s="36">
        <v>41906</v>
      </c>
      <c r="C77" s="28">
        <f>37.83*1.1</f>
        <v>41.613</v>
      </c>
      <c r="D77" s="29" t="s">
        <v>17</v>
      </c>
      <c r="E77" s="21" t="s">
        <v>15</v>
      </c>
      <c r="F77" s="21" t="s">
        <v>16</v>
      </c>
      <c r="G77" s="37"/>
      <c r="H77" s="21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</row>
    <row r="78" spans="1:41" s="5" customFormat="1" x14ac:dyDescent="0.2">
      <c r="A78" s="11"/>
      <c r="B78" s="36">
        <v>41906</v>
      </c>
      <c r="C78" s="28">
        <f>36.7*1.1</f>
        <v>40.370000000000005</v>
      </c>
      <c r="D78" s="29" t="s">
        <v>17</v>
      </c>
      <c r="E78" s="21" t="s">
        <v>15</v>
      </c>
      <c r="F78" s="21" t="s">
        <v>16</v>
      </c>
      <c r="G78" s="37"/>
      <c r="H78" s="21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</row>
    <row r="79" spans="1:41" s="5" customFormat="1" x14ac:dyDescent="0.2">
      <c r="A79" s="11"/>
      <c r="B79" s="36">
        <v>41907</v>
      </c>
      <c r="C79" s="28">
        <f>24.17*1.1</f>
        <v>26.587000000000003</v>
      </c>
      <c r="D79" s="137" t="s">
        <v>39</v>
      </c>
      <c r="E79" s="21" t="s">
        <v>15</v>
      </c>
      <c r="F79" s="21" t="s">
        <v>16</v>
      </c>
      <c r="G79" s="37"/>
      <c r="H79" s="21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</row>
    <row r="80" spans="1:41" s="5" customFormat="1" x14ac:dyDescent="0.2">
      <c r="A80" s="11"/>
      <c r="B80" s="36">
        <v>41907</v>
      </c>
      <c r="C80" s="28">
        <f>406.95+80.87+48.7+8.7</f>
        <v>545.22</v>
      </c>
      <c r="D80" s="137" t="s">
        <v>39</v>
      </c>
      <c r="E80" s="21" t="s">
        <v>26</v>
      </c>
      <c r="F80" s="21" t="s">
        <v>28</v>
      </c>
      <c r="G80" s="37"/>
      <c r="H80" s="21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</row>
    <row r="81" spans="1:41" s="5" customFormat="1" x14ac:dyDescent="0.2">
      <c r="A81" s="11"/>
      <c r="B81" s="36">
        <v>41907</v>
      </c>
      <c r="C81" s="28">
        <v>11.7</v>
      </c>
      <c r="D81" s="137" t="s">
        <v>39</v>
      </c>
      <c r="E81" s="21" t="s">
        <v>29</v>
      </c>
      <c r="F81" s="21" t="s">
        <v>45</v>
      </c>
      <c r="G81" s="37"/>
      <c r="H81" s="21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</row>
    <row r="82" spans="1:41" s="5" customFormat="1" x14ac:dyDescent="0.2">
      <c r="A82" s="11"/>
      <c r="B82" s="36">
        <v>41907</v>
      </c>
      <c r="C82" s="28">
        <f>25.3*1.1</f>
        <v>27.830000000000002</v>
      </c>
      <c r="D82" s="137" t="s">
        <v>39</v>
      </c>
      <c r="E82" s="21" t="s">
        <v>15</v>
      </c>
      <c r="F82" s="21" t="s">
        <v>16</v>
      </c>
      <c r="G82" s="37"/>
      <c r="H82" s="21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</row>
    <row r="83" spans="1:41" s="5" customFormat="1" ht="6.75" customHeight="1" x14ac:dyDescent="0.2">
      <c r="A83" s="11"/>
      <c r="B83" s="36"/>
      <c r="C83" s="28"/>
      <c r="D83" s="29"/>
      <c r="E83" s="21"/>
      <c r="F83" s="21"/>
      <c r="G83" s="37"/>
      <c r="H83" s="21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</row>
    <row r="84" spans="1:41" s="5" customFormat="1" x14ac:dyDescent="0.2">
      <c r="A84" s="11"/>
      <c r="B84" s="36">
        <v>41915</v>
      </c>
      <c r="C84" s="28">
        <f>239.91+82.61+102.61</f>
        <v>425.13</v>
      </c>
      <c r="D84" s="137" t="s">
        <v>42</v>
      </c>
      <c r="E84" s="21" t="s">
        <v>26</v>
      </c>
      <c r="F84" s="21" t="s">
        <v>28</v>
      </c>
      <c r="G84" s="37"/>
      <c r="H84" s="21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</row>
    <row r="85" spans="1:41" s="5" customFormat="1" x14ac:dyDescent="0.2">
      <c r="A85" s="11"/>
      <c r="B85" s="36">
        <v>41919</v>
      </c>
      <c r="C85" s="28">
        <f>34.96*1.1</f>
        <v>38.456000000000003</v>
      </c>
      <c r="D85" s="137" t="s">
        <v>56</v>
      </c>
      <c r="E85" s="21" t="s">
        <v>15</v>
      </c>
      <c r="F85" s="21" t="s">
        <v>16</v>
      </c>
      <c r="G85" s="37"/>
      <c r="H85" s="21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41" s="5" customFormat="1" x14ac:dyDescent="0.2">
      <c r="A86" s="11"/>
      <c r="B86" s="36">
        <v>41919</v>
      </c>
      <c r="C86" s="28">
        <f>379.13+80.87</f>
        <v>460</v>
      </c>
      <c r="D86" s="137" t="s">
        <v>56</v>
      </c>
      <c r="E86" s="21" t="s">
        <v>26</v>
      </c>
      <c r="F86" s="21" t="s">
        <v>28</v>
      </c>
      <c r="G86" s="37"/>
      <c r="H86" s="21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</row>
    <row r="87" spans="1:41" s="5" customFormat="1" x14ac:dyDescent="0.2">
      <c r="A87" s="11"/>
      <c r="B87" s="36">
        <v>41919</v>
      </c>
      <c r="C87" s="28">
        <v>92.3</v>
      </c>
      <c r="D87" s="137" t="s">
        <v>56</v>
      </c>
      <c r="E87" s="21" t="s">
        <v>74</v>
      </c>
      <c r="F87" s="21" t="s">
        <v>28</v>
      </c>
      <c r="G87" s="37"/>
      <c r="H87" s="21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</row>
    <row r="88" spans="1:41" s="5" customFormat="1" x14ac:dyDescent="0.2">
      <c r="A88" s="11"/>
      <c r="B88" s="36">
        <v>41920</v>
      </c>
      <c r="C88" s="28">
        <v>120</v>
      </c>
      <c r="D88" s="137" t="s">
        <v>56</v>
      </c>
      <c r="E88" s="21" t="s">
        <v>74</v>
      </c>
      <c r="F88" s="21" t="s">
        <v>28</v>
      </c>
      <c r="G88" s="37"/>
      <c r="H88" s="21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41" s="5" customFormat="1" x14ac:dyDescent="0.2">
      <c r="A89" s="11"/>
      <c r="B89" s="36">
        <v>41920</v>
      </c>
      <c r="C89" s="28">
        <v>13.2</v>
      </c>
      <c r="D89" s="137" t="s">
        <v>56</v>
      </c>
      <c r="E89" s="21" t="s">
        <v>22</v>
      </c>
      <c r="F89" s="21" t="s">
        <v>28</v>
      </c>
      <c r="G89" s="37"/>
      <c r="H89" s="21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s="5" customFormat="1" x14ac:dyDescent="0.2">
      <c r="A90" s="11"/>
      <c r="B90" s="36">
        <v>41921</v>
      </c>
      <c r="C90" s="28">
        <v>12</v>
      </c>
      <c r="D90" s="137" t="s">
        <v>56</v>
      </c>
      <c r="E90" s="21" t="s">
        <v>29</v>
      </c>
      <c r="F90" s="21" t="s">
        <v>28</v>
      </c>
      <c r="G90" s="37"/>
      <c r="H90" s="21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41" s="5" customFormat="1" x14ac:dyDescent="0.2">
      <c r="A91" s="11"/>
      <c r="B91" s="36">
        <v>41921</v>
      </c>
      <c r="C91" s="28">
        <v>6.6</v>
      </c>
      <c r="D91" s="137" t="s">
        <v>56</v>
      </c>
      <c r="E91" s="21" t="s">
        <v>22</v>
      </c>
      <c r="F91" s="21" t="s">
        <v>28</v>
      </c>
      <c r="G91" s="37"/>
      <c r="H91" s="21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</row>
    <row r="92" spans="1:41" s="5" customFormat="1" x14ac:dyDescent="0.2">
      <c r="A92" s="11"/>
      <c r="B92" s="36">
        <v>41921</v>
      </c>
      <c r="C92" s="28">
        <v>136</v>
      </c>
      <c r="D92" s="137" t="s">
        <v>56</v>
      </c>
      <c r="E92" s="21" t="s">
        <v>74</v>
      </c>
      <c r="F92" s="21" t="s">
        <v>28</v>
      </c>
      <c r="G92" s="37"/>
      <c r="H92" s="21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</row>
    <row r="93" spans="1:41" s="5" customFormat="1" x14ac:dyDescent="0.2">
      <c r="A93" s="11"/>
      <c r="B93" s="36">
        <v>41923</v>
      </c>
      <c r="C93" s="28">
        <f>20.17*1.1</f>
        <v>22.187000000000005</v>
      </c>
      <c r="D93" s="137" t="s">
        <v>77</v>
      </c>
      <c r="E93" s="21" t="s">
        <v>15</v>
      </c>
      <c r="F93" s="21" t="s">
        <v>28</v>
      </c>
      <c r="G93" s="37"/>
      <c r="H93" s="21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</row>
    <row r="94" spans="1:41" s="5" customFormat="1" ht="13.5" customHeight="1" x14ac:dyDescent="0.2">
      <c r="A94" s="11"/>
      <c r="B94" s="36">
        <v>41923</v>
      </c>
      <c r="C94" s="28">
        <f>354.78+80.87</f>
        <v>435.65</v>
      </c>
      <c r="D94" s="137" t="s">
        <v>77</v>
      </c>
      <c r="E94" s="21" t="s">
        <v>26</v>
      </c>
      <c r="F94" s="21" t="s">
        <v>28</v>
      </c>
      <c r="G94" s="37"/>
      <c r="H94" s="21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</row>
    <row r="95" spans="1:41" s="5" customFormat="1" x14ac:dyDescent="0.2">
      <c r="A95" s="11"/>
      <c r="B95" s="36">
        <v>41924</v>
      </c>
      <c r="C95" s="28">
        <f>14.09*1.1</f>
        <v>15.499000000000001</v>
      </c>
      <c r="D95" s="137" t="s">
        <v>77</v>
      </c>
      <c r="E95" s="21" t="s">
        <v>15</v>
      </c>
      <c r="F95" s="21" t="s">
        <v>28</v>
      </c>
      <c r="G95" s="37"/>
      <c r="H95" s="21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</row>
    <row r="96" spans="1:41" s="5" customFormat="1" ht="6.75" customHeight="1" x14ac:dyDescent="0.2">
      <c r="A96" s="11"/>
      <c r="B96" s="36"/>
      <c r="C96" s="28"/>
      <c r="D96" s="29"/>
      <c r="E96" s="21"/>
      <c r="F96" s="21"/>
      <c r="G96" s="37"/>
      <c r="H96" s="21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</row>
    <row r="97" spans="1:41" s="5" customFormat="1" x14ac:dyDescent="0.2">
      <c r="A97" s="11"/>
      <c r="B97" s="36">
        <v>41947</v>
      </c>
      <c r="C97" s="28">
        <f>23.22*1.1</f>
        <v>25.542000000000002</v>
      </c>
      <c r="D97" s="137" t="s">
        <v>75</v>
      </c>
      <c r="E97" s="21" t="s">
        <v>15</v>
      </c>
      <c r="F97" s="21" t="s">
        <v>16</v>
      </c>
      <c r="G97" s="37"/>
      <c r="H97" s="21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</row>
    <row r="98" spans="1:41" s="5" customFormat="1" x14ac:dyDescent="0.2">
      <c r="A98" s="11"/>
      <c r="B98" s="36">
        <v>41947</v>
      </c>
      <c r="C98" s="28">
        <f>268.7+84.35</f>
        <v>353.04999999999995</v>
      </c>
      <c r="D98" s="137" t="s">
        <v>75</v>
      </c>
      <c r="E98" s="21" t="s">
        <v>26</v>
      </c>
      <c r="F98" s="21" t="s">
        <v>28</v>
      </c>
      <c r="G98" s="37"/>
      <c r="H98" s="21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</row>
    <row r="99" spans="1:41" s="5" customFormat="1" x14ac:dyDescent="0.2">
      <c r="A99" s="11"/>
      <c r="B99" s="36">
        <v>41947</v>
      </c>
      <c r="C99" s="28">
        <f>36.43*1.1</f>
        <v>40.073</v>
      </c>
      <c r="D99" s="137" t="s">
        <v>75</v>
      </c>
      <c r="E99" s="21" t="s">
        <v>15</v>
      </c>
      <c r="F99" s="21" t="s">
        <v>16</v>
      </c>
      <c r="G99" s="37"/>
      <c r="H99" s="21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</row>
    <row r="100" spans="1:41" s="5" customFormat="1" x14ac:dyDescent="0.2">
      <c r="A100" s="11"/>
      <c r="B100" s="36">
        <v>41948</v>
      </c>
      <c r="C100" s="28">
        <f>23.13*1.1</f>
        <v>25.443000000000001</v>
      </c>
      <c r="D100" s="137" t="s">
        <v>75</v>
      </c>
      <c r="E100" s="21" t="s">
        <v>15</v>
      </c>
      <c r="F100" s="21" t="s">
        <v>16</v>
      </c>
      <c r="G100" s="37"/>
      <c r="H100" s="21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</row>
    <row r="101" spans="1:41" s="5" customFormat="1" x14ac:dyDescent="0.2">
      <c r="A101" s="11"/>
      <c r="B101" s="36">
        <v>41948</v>
      </c>
      <c r="C101" s="28">
        <f>393.92+80.87</f>
        <v>474.79</v>
      </c>
      <c r="D101" s="137" t="s">
        <v>75</v>
      </c>
      <c r="E101" s="21" t="s">
        <v>26</v>
      </c>
      <c r="F101" s="21" t="s">
        <v>27</v>
      </c>
      <c r="G101" s="37"/>
      <c r="H101" s="21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</row>
    <row r="102" spans="1:41" s="5" customFormat="1" x14ac:dyDescent="0.2">
      <c r="A102" s="11"/>
      <c r="B102" s="36">
        <v>41948</v>
      </c>
      <c r="C102" s="28">
        <f>29.74*1.1</f>
        <v>32.713999999999999</v>
      </c>
      <c r="D102" s="137" t="s">
        <v>75</v>
      </c>
      <c r="E102" s="21" t="s">
        <v>15</v>
      </c>
      <c r="F102" s="21" t="s">
        <v>16</v>
      </c>
      <c r="G102" s="37"/>
      <c r="H102" s="21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</row>
    <row r="103" spans="1:41" s="5" customFormat="1" x14ac:dyDescent="0.2">
      <c r="A103" s="11"/>
      <c r="B103" s="36">
        <v>41961</v>
      </c>
      <c r="C103" s="28">
        <f>11.48*1.1</f>
        <v>12.628000000000002</v>
      </c>
      <c r="D103" s="29" t="s">
        <v>17</v>
      </c>
      <c r="E103" s="21" t="s">
        <v>15</v>
      </c>
      <c r="F103" s="21" t="s">
        <v>16</v>
      </c>
      <c r="G103" s="37"/>
      <c r="H103" s="21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</row>
    <row r="104" spans="1:41" s="5" customFormat="1" ht="6.75" customHeight="1" x14ac:dyDescent="0.2">
      <c r="A104" s="11"/>
      <c r="B104" s="36"/>
      <c r="C104" s="28"/>
      <c r="D104" s="29"/>
      <c r="E104" s="21"/>
      <c r="F104" s="21"/>
      <c r="G104" s="37"/>
      <c r="H104" s="21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</row>
    <row r="105" spans="1:41" s="5" customFormat="1" x14ac:dyDescent="0.2">
      <c r="A105" s="11"/>
      <c r="B105" s="36">
        <v>41985</v>
      </c>
      <c r="C105" s="28">
        <f>17.83*1.1</f>
        <v>19.613</v>
      </c>
      <c r="D105" s="29" t="s">
        <v>17</v>
      </c>
      <c r="E105" s="21" t="s">
        <v>15</v>
      </c>
      <c r="F105" s="21" t="s">
        <v>16</v>
      </c>
      <c r="G105" s="37"/>
      <c r="H105" s="21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</row>
    <row r="106" spans="1:41" s="5" customFormat="1" ht="6.75" customHeight="1" x14ac:dyDescent="0.2">
      <c r="A106" s="11"/>
      <c r="B106" s="36"/>
      <c r="C106" s="28"/>
      <c r="D106" s="29"/>
      <c r="E106" s="21"/>
      <c r="F106" s="21"/>
      <c r="G106" s="37"/>
      <c r="H106" s="21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</row>
    <row r="107" spans="1:41" s="5" customFormat="1" x14ac:dyDescent="0.2">
      <c r="A107" s="11"/>
      <c r="B107" s="36">
        <v>42054</v>
      </c>
      <c r="C107" s="28">
        <f>16.7*1.1</f>
        <v>18.37</v>
      </c>
      <c r="D107" s="29" t="s">
        <v>17</v>
      </c>
      <c r="E107" s="21" t="s">
        <v>15</v>
      </c>
      <c r="F107" s="21" t="s">
        <v>16</v>
      </c>
      <c r="G107" s="37"/>
      <c r="H107" s="21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</row>
    <row r="108" spans="1:41" s="5" customFormat="1" x14ac:dyDescent="0.2">
      <c r="A108" s="11"/>
      <c r="B108" s="36">
        <v>42054</v>
      </c>
      <c r="C108" s="28">
        <f>26.09*1.1</f>
        <v>28.699000000000002</v>
      </c>
      <c r="D108" s="29" t="s">
        <v>17</v>
      </c>
      <c r="E108" s="21" t="s">
        <v>15</v>
      </c>
      <c r="F108" s="21" t="s">
        <v>16</v>
      </c>
      <c r="G108" s="37"/>
      <c r="H108" s="21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</row>
    <row r="109" spans="1:41" s="5" customFormat="1" ht="6.75" customHeight="1" x14ac:dyDescent="0.2">
      <c r="A109" s="11"/>
      <c r="B109" s="36"/>
      <c r="C109" s="28"/>
      <c r="D109" s="29"/>
      <c r="E109" s="21"/>
      <c r="F109" s="21"/>
      <c r="G109" s="37"/>
      <c r="H109" s="21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</row>
    <row r="110" spans="1:41" s="5" customFormat="1" x14ac:dyDescent="0.2">
      <c r="A110" s="11"/>
      <c r="B110" s="36">
        <v>42075</v>
      </c>
      <c r="C110" s="28">
        <f>11.91*1.1</f>
        <v>13.101000000000001</v>
      </c>
      <c r="D110" s="29" t="s">
        <v>17</v>
      </c>
      <c r="E110" s="21" t="s">
        <v>15</v>
      </c>
      <c r="F110" s="21" t="s">
        <v>16</v>
      </c>
      <c r="G110" s="37"/>
      <c r="H110" s="21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</row>
    <row r="111" spans="1:41" s="5" customFormat="1" x14ac:dyDescent="0.2">
      <c r="A111" s="11"/>
      <c r="B111" s="36">
        <v>42075</v>
      </c>
      <c r="C111" s="28">
        <f>13.74*1.1</f>
        <v>15.114000000000001</v>
      </c>
      <c r="D111" s="29" t="s">
        <v>17</v>
      </c>
      <c r="E111" s="21" t="s">
        <v>15</v>
      </c>
      <c r="F111" s="21" t="s">
        <v>16</v>
      </c>
      <c r="G111" s="37"/>
      <c r="H111" s="21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</row>
    <row r="112" spans="1:41" s="5" customFormat="1" x14ac:dyDescent="0.2">
      <c r="A112" s="11"/>
      <c r="B112" s="36">
        <v>42081</v>
      </c>
      <c r="C112" s="28">
        <f>60.87*1.1</f>
        <v>66.957000000000008</v>
      </c>
      <c r="D112" s="29" t="s">
        <v>17</v>
      </c>
      <c r="E112" s="21" t="s">
        <v>15</v>
      </c>
      <c r="F112" s="21" t="s">
        <v>16</v>
      </c>
      <c r="G112" s="37"/>
      <c r="H112" s="21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</row>
    <row r="113" spans="1:1055" s="5" customFormat="1" x14ac:dyDescent="0.2">
      <c r="A113" s="11"/>
      <c r="B113" s="36">
        <v>42088</v>
      </c>
      <c r="C113" s="28">
        <f>19.39*1.1</f>
        <v>21.329000000000001</v>
      </c>
      <c r="D113" s="29" t="s">
        <v>76</v>
      </c>
      <c r="E113" s="21" t="s">
        <v>15</v>
      </c>
      <c r="F113" s="21" t="s">
        <v>16</v>
      </c>
      <c r="G113" s="37"/>
      <c r="H113" s="21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</row>
    <row r="114" spans="1:1055" s="5" customFormat="1" x14ac:dyDescent="0.2">
      <c r="A114" s="11"/>
      <c r="B114" s="36">
        <v>42088</v>
      </c>
      <c r="C114" s="28">
        <v>640</v>
      </c>
      <c r="D114" s="29" t="s">
        <v>76</v>
      </c>
      <c r="E114" s="21" t="s">
        <v>26</v>
      </c>
      <c r="F114" s="21" t="s">
        <v>65</v>
      </c>
      <c r="G114" s="37"/>
      <c r="H114" s="21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</row>
    <row r="115" spans="1:1055" s="5" customFormat="1" x14ac:dyDescent="0.2">
      <c r="A115" s="11"/>
      <c r="B115" s="36">
        <v>42088</v>
      </c>
      <c r="C115" s="28">
        <v>182.43</v>
      </c>
      <c r="D115" s="29" t="s">
        <v>76</v>
      </c>
      <c r="E115" s="21" t="s">
        <v>43</v>
      </c>
      <c r="F115" s="21" t="s">
        <v>65</v>
      </c>
      <c r="G115" s="37"/>
      <c r="H115" s="21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</row>
    <row r="116" spans="1:1055" s="5" customFormat="1" x14ac:dyDescent="0.2">
      <c r="A116" s="11"/>
      <c r="B116" s="36">
        <v>42088</v>
      </c>
      <c r="C116" s="28">
        <f>24.78*1.1</f>
        <v>27.258000000000003</v>
      </c>
      <c r="D116" s="29" t="s">
        <v>76</v>
      </c>
      <c r="E116" s="21" t="s">
        <v>15</v>
      </c>
      <c r="F116" s="21" t="s">
        <v>16</v>
      </c>
      <c r="G116" s="37"/>
      <c r="H116" s="21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</row>
    <row r="117" spans="1:1055" s="5" customFormat="1" x14ac:dyDescent="0.2">
      <c r="A117" s="11"/>
      <c r="B117" s="36">
        <v>42089</v>
      </c>
      <c r="C117" s="28">
        <f>10.87*1.1</f>
        <v>11.957000000000001</v>
      </c>
      <c r="D117" s="29" t="s">
        <v>17</v>
      </c>
      <c r="E117" s="21" t="s">
        <v>15</v>
      </c>
      <c r="F117" s="21" t="s">
        <v>16</v>
      </c>
      <c r="G117" s="37"/>
      <c r="H117" s="21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</row>
    <row r="118" spans="1:1055" s="5" customFormat="1" x14ac:dyDescent="0.2">
      <c r="A118" s="11"/>
      <c r="B118" s="36">
        <v>42089</v>
      </c>
      <c r="C118" s="28">
        <f>8.09*1.1</f>
        <v>8.8990000000000009</v>
      </c>
      <c r="D118" s="29" t="s">
        <v>17</v>
      </c>
      <c r="E118" s="21" t="s">
        <v>15</v>
      </c>
      <c r="F118" s="21" t="s">
        <v>16</v>
      </c>
      <c r="G118" s="37"/>
      <c r="H118" s="21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</row>
    <row r="119" spans="1:1055" s="5" customFormat="1" ht="7.5" customHeight="1" x14ac:dyDescent="0.2">
      <c r="A119" s="11"/>
      <c r="B119" s="36"/>
      <c r="C119" s="28"/>
      <c r="D119" s="29"/>
      <c r="E119" s="21"/>
      <c r="F119" s="21"/>
      <c r="G119" s="37"/>
      <c r="H119" s="21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</row>
    <row r="120" spans="1:1055" s="5" customFormat="1" x14ac:dyDescent="0.2">
      <c r="A120" s="11"/>
      <c r="B120" s="36">
        <v>42159</v>
      </c>
      <c r="C120" s="28">
        <v>20</v>
      </c>
      <c r="D120" s="29" t="s">
        <v>17</v>
      </c>
      <c r="E120" s="21" t="s">
        <v>15</v>
      </c>
      <c r="F120" s="21" t="s">
        <v>16</v>
      </c>
      <c r="G120" s="37"/>
      <c r="H120" s="21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</row>
    <row r="121" spans="1:1055" s="5" customFormat="1" ht="7.5" customHeight="1" x14ac:dyDescent="0.2">
      <c r="A121" s="11"/>
      <c r="B121" s="36"/>
      <c r="C121" s="28"/>
      <c r="D121" s="29"/>
      <c r="E121" s="21"/>
      <c r="F121" s="21"/>
      <c r="G121" s="37"/>
      <c r="H121" s="21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</row>
    <row r="122" spans="1:1055" s="6" customFormat="1" ht="15.75" customHeight="1" x14ac:dyDescent="0.2">
      <c r="A122" s="11"/>
      <c r="B122" s="52"/>
      <c r="C122" s="53">
        <f>SUM(C46:C121)</f>
        <v>7474.1590000000006</v>
      </c>
      <c r="D122" s="89" t="s">
        <v>79</v>
      </c>
      <c r="E122" s="54"/>
      <c r="F122" s="54"/>
      <c r="G122" s="55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F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N122" s="23"/>
      <c r="MO122" s="23"/>
      <c r="MP122" s="23"/>
      <c r="MQ122" s="23"/>
      <c r="MR122" s="23"/>
      <c r="MS122" s="23"/>
      <c r="MT122" s="23"/>
      <c r="MU122" s="23"/>
      <c r="MV122" s="23"/>
      <c r="MW122" s="23"/>
      <c r="MX122" s="23"/>
      <c r="MY122" s="23"/>
      <c r="MZ122" s="23"/>
      <c r="NA122" s="23"/>
      <c r="NB122" s="23"/>
      <c r="NC122" s="23"/>
      <c r="ND122" s="23"/>
      <c r="NE122" s="23"/>
      <c r="NF122" s="23"/>
      <c r="NG122" s="23"/>
      <c r="NH122" s="23"/>
      <c r="NI122" s="23"/>
      <c r="NJ122" s="23"/>
      <c r="NK122" s="23"/>
      <c r="NL122" s="23"/>
      <c r="NM122" s="23"/>
      <c r="NN122" s="23"/>
      <c r="NO122" s="23"/>
      <c r="NP122" s="23"/>
      <c r="NQ122" s="23"/>
      <c r="NR122" s="23"/>
      <c r="NS122" s="23"/>
      <c r="NT122" s="23"/>
      <c r="NU122" s="23"/>
      <c r="NV122" s="23"/>
      <c r="NW122" s="23"/>
      <c r="NX122" s="23"/>
      <c r="NY122" s="23"/>
      <c r="NZ122" s="23"/>
      <c r="OA122" s="23"/>
      <c r="OB122" s="23"/>
      <c r="OC122" s="23"/>
      <c r="OD122" s="23"/>
      <c r="OE122" s="23"/>
      <c r="OF122" s="23"/>
      <c r="OG122" s="23"/>
      <c r="OH122" s="23"/>
      <c r="OI122" s="23"/>
      <c r="OJ122" s="23"/>
      <c r="OK122" s="23"/>
      <c r="OL122" s="23"/>
      <c r="OM122" s="23"/>
      <c r="ON122" s="23"/>
      <c r="OO122" s="23"/>
      <c r="OP122" s="23"/>
      <c r="OQ122" s="23"/>
      <c r="OR122" s="23"/>
      <c r="OS122" s="23"/>
      <c r="OT122" s="23"/>
      <c r="OU122" s="23"/>
      <c r="OV122" s="23"/>
      <c r="OW122" s="23"/>
      <c r="OX122" s="23"/>
      <c r="OY122" s="23"/>
      <c r="OZ122" s="23"/>
      <c r="PA122" s="23"/>
      <c r="PB122" s="23"/>
      <c r="PC122" s="23"/>
      <c r="PD122" s="23"/>
      <c r="PE122" s="23"/>
      <c r="PF122" s="23"/>
      <c r="PG122" s="23"/>
      <c r="PH122" s="23"/>
      <c r="PI122" s="23"/>
      <c r="PJ122" s="23"/>
      <c r="PK122" s="23"/>
      <c r="PL122" s="23"/>
      <c r="PM122" s="23"/>
      <c r="PN122" s="23"/>
      <c r="PO122" s="23"/>
      <c r="PP122" s="23"/>
      <c r="PQ122" s="23"/>
      <c r="PR122" s="23"/>
      <c r="PS122" s="23"/>
      <c r="PT122" s="23"/>
      <c r="PU122" s="23"/>
      <c r="PV122" s="23"/>
      <c r="PW122" s="23"/>
      <c r="PX122" s="23"/>
      <c r="PY122" s="23"/>
      <c r="PZ122" s="23"/>
      <c r="QA122" s="23"/>
      <c r="QB122" s="23"/>
      <c r="QC122" s="23"/>
      <c r="QD122" s="23"/>
      <c r="QE122" s="23"/>
      <c r="QF122" s="23"/>
      <c r="QG122" s="23"/>
      <c r="QH122" s="23"/>
      <c r="QI122" s="23"/>
      <c r="QJ122" s="23"/>
      <c r="QK122" s="23"/>
      <c r="QL122" s="23"/>
      <c r="QM122" s="23"/>
      <c r="QN122" s="23"/>
      <c r="QO122" s="23"/>
      <c r="QP122" s="23"/>
      <c r="QQ122" s="23"/>
      <c r="QR122" s="23"/>
      <c r="QS122" s="23"/>
      <c r="QT122" s="23"/>
      <c r="QU122" s="23"/>
      <c r="QV122" s="23"/>
      <c r="QW122" s="23"/>
      <c r="QX122" s="23"/>
      <c r="QY122" s="23"/>
      <c r="QZ122" s="23"/>
      <c r="RA122" s="23"/>
      <c r="RB122" s="23"/>
      <c r="RC122" s="23"/>
      <c r="RD122" s="23"/>
      <c r="RE122" s="23"/>
      <c r="RF122" s="23"/>
      <c r="RG122" s="23"/>
      <c r="RH122" s="23"/>
      <c r="RI122" s="23"/>
      <c r="RJ122" s="23"/>
      <c r="RK122" s="23"/>
      <c r="RL122" s="23"/>
      <c r="RM122" s="23"/>
      <c r="RN122" s="23"/>
      <c r="RO122" s="23"/>
      <c r="RP122" s="23"/>
      <c r="RQ122" s="23"/>
      <c r="RR122" s="23"/>
      <c r="RS122" s="23"/>
      <c r="RT122" s="23"/>
      <c r="RU122" s="23"/>
      <c r="RV122" s="23"/>
      <c r="RW122" s="23"/>
      <c r="RX122" s="23"/>
      <c r="RY122" s="23"/>
      <c r="RZ122" s="23"/>
      <c r="SA122" s="23"/>
      <c r="SB122" s="23"/>
      <c r="SC122" s="23"/>
      <c r="SD122" s="23"/>
      <c r="SE122" s="23"/>
      <c r="SF122" s="23"/>
      <c r="SG122" s="23"/>
      <c r="SH122" s="23"/>
      <c r="SI122" s="23"/>
      <c r="SJ122" s="23"/>
      <c r="SK122" s="23"/>
      <c r="SL122" s="23"/>
      <c r="SM122" s="23"/>
      <c r="SN122" s="23"/>
      <c r="SO122" s="23"/>
      <c r="SP122" s="23"/>
      <c r="SQ122" s="23"/>
      <c r="SR122" s="23"/>
      <c r="SS122" s="23"/>
      <c r="ST122" s="23"/>
      <c r="SU122" s="23"/>
      <c r="SV122" s="23"/>
      <c r="SW122" s="23"/>
      <c r="SX122" s="23"/>
      <c r="SY122" s="23"/>
      <c r="SZ122" s="23"/>
      <c r="TA122" s="23"/>
      <c r="TB122" s="23"/>
      <c r="TC122" s="23"/>
      <c r="TD122" s="23"/>
      <c r="TE122" s="23"/>
      <c r="TF122" s="23"/>
      <c r="TG122" s="23"/>
      <c r="TH122" s="23"/>
      <c r="TI122" s="23"/>
      <c r="TJ122" s="23"/>
      <c r="TK122" s="23"/>
      <c r="TL122" s="23"/>
      <c r="TM122" s="23"/>
      <c r="TN122" s="23"/>
      <c r="TO122" s="23"/>
      <c r="TP122" s="23"/>
      <c r="TQ122" s="23"/>
      <c r="TR122" s="23"/>
      <c r="TS122" s="23"/>
      <c r="TT122" s="23"/>
      <c r="TU122" s="23"/>
      <c r="TV122" s="23"/>
      <c r="TW122" s="23"/>
      <c r="TX122" s="23"/>
      <c r="TY122" s="23"/>
      <c r="TZ122" s="23"/>
      <c r="UA122" s="23"/>
      <c r="UB122" s="23"/>
      <c r="UC122" s="23"/>
      <c r="UD122" s="23"/>
      <c r="UE122" s="23"/>
      <c r="UF122" s="23"/>
      <c r="UG122" s="23"/>
      <c r="UH122" s="23"/>
      <c r="UI122" s="23"/>
      <c r="UJ122" s="23"/>
      <c r="UK122" s="23"/>
      <c r="UL122" s="23"/>
      <c r="UM122" s="23"/>
      <c r="UN122" s="23"/>
      <c r="UO122" s="23"/>
      <c r="UP122" s="23"/>
      <c r="UQ122" s="23"/>
      <c r="UR122" s="23"/>
      <c r="US122" s="23"/>
      <c r="UT122" s="23"/>
      <c r="UU122" s="23"/>
      <c r="UV122" s="23"/>
      <c r="UW122" s="23"/>
      <c r="UX122" s="23"/>
      <c r="UY122" s="23"/>
      <c r="UZ122" s="23"/>
      <c r="VA122" s="23"/>
      <c r="VB122" s="23"/>
      <c r="VC122" s="23"/>
      <c r="VD122" s="23"/>
      <c r="VE122" s="23"/>
      <c r="VF122" s="23"/>
      <c r="VG122" s="23"/>
      <c r="VH122" s="23"/>
      <c r="VI122" s="23"/>
      <c r="VJ122" s="23"/>
      <c r="VK122" s="23"/>
      <c r="VL122" s="23"/>
      <c r="VM122" s="23"/>
      <c r="VN122" s="23"/>
      <c r="VO122" s="23"/>
      <c r="VP122" s="23"/>
      <c r="VQ122" s="23"/>
      <c r="VR122" s="23"/>
      <c r="VS122" s="23"/>
      <c r="VT122" s="23"/>
      <c r="VU122" s="23"/>
      <c r="VV122" s="23"/>
      <c r="VW122" s="23"/>
      <c r="VX122" s="23"/>
      <c r="VY122" s="23"/>
      <c r="VZ122" s="23"/>
      <c r="WA122" s="23"/>
      <c r="WB122" s="23"/>
      <c r="WC122" s="23"/>
      <c r="WD122" s="23"/>
      <c r="WE122" s="23"/>
      <c r="WF122" s="23"/>
      <c r="WG122" s="23"/>
      <c r="WH122" s="23"/>
      <c r="WI122" s="23"/>
      <c r="WJ122" s="23"/>
      <c r="WK122" s="23"/>
      <c r="WL122" s="23"/>
      <c r="WM122" s="23"/>
      <c r="WN122" s="23"/>
      <c r="WO122" s="23"/>
      <c r="WP122" s="23"/>
      <c r="WQ122" s="23"/>
      <c r="WR122" s="23"/>
      <c r="WS122" s="23"/>
      <c r="WT122" s="23"/>
      <c r="WU122" s="23"/>
      <c r="WV122" s="23"/>
      <c r="WW122" s="23"/>
      <c r="WX122" s="23"/>
      <c r="WY122" s="23"/>
      <c r="WZ122" s="23"/>
      <c r="XA122" s="23"/>
      <c r="XB122" s="23"/>
      <c r="XC122" s="23"/>
      <c r="XD122" s="23"/>
      <c r="XE122" s="23"/>
      <c r="XF122" s="23"/>
      <c r="XG122" s="23"/>
      <c r="XH122" s="23"/>
      <c r="XI122" s="23"/>
      <c r="XJ122" s="23"/>
      <c r="XK122" s="23"/>
      <c r="XL122" s="23"/>
      <c r="XM122" s="23"/>
      <c r="XN122" s="23"/>
      <c r="XO122" s="23"/>
      <c r="XP122" s="23"/>
      <c r="XQ122" s="23"/>
      <c r="XR122" s="23"/>
      <c r="XS122" s="23"/>
      <c r="XT122" s="23"/>
      <c r="XU122" s="23"/>
      <c r="XV122" s="23"/>
      <c r="XW122" s="23"/>
      <c r="XX122" s="23"/>
      <c r="XY122" s="23"/>
      <c r="XZ122" s="23"/>
      <c r="YA122" s="23"/>
      <c r="YB122" s="23"/>
      <c r="YC122" s="23"/>
      <c r="YD122" s="23"/>
      <c r="YE122" s="23"/>
      <c r="YF122" s="23"/>
      <c r="YG122" s="23"/>
      <c r="YH122" s="23"/>
      <c r="YI122" s="23"/>
      <c r="YJ122" s="23"/>
      <c r="YK122" s="23"/>
      <c r="YL122" s="23"/>
      <c r="YM122" s="23"/>
      <c r="YN122" s="23"/>
      <c r="YO122" s="23"/>
      <c r="YP122" s="23"/>
      <c r="YQ122" s="23"/>
      <c r="YR122" s="23"/>
      <c r="YS122" s="23"/>
      <c r="YT122" s="23"/>
      <c r="YU122" s="23"/>
      <c r="YV122" s="23"/>
      <c r="YW122" s="23"/>
      <c r="YX122" s="23"/>
      <c r="YY122" s="23"/>
      <c r="YZ122" s="23"/>
      <c r="ZA122" s="23"/>
      <c r="ZB122" s="23"/>
      <c r="ZC122" s="23"/>
      <c r="ZD122" s="23"/>
      <c r="ZE122" s="23"/>
      <c r="ZF122" s="23"/>
      <c r="ZG122" s="23"/>
      <c r="ZH122" s="23"/>
      <c r="ZI122" s="23"/>
      <c r="ZJ122" s="23"/>
      <c r="ZK122" s="23"/>
      <c r="ZL122" s="23"/>
      <c r="ZM122" s="23"/>
      <c r="ZN122" s="23"/>
      <c r="ZO122" s="23"/>
      <c r="ZP122" s="23"/>
      <c r="ZQ122" s="23"/>
      <c r="ZR122" s="23"/>
      <c r="ZS122" s="23"/>
      <c r="ZT122" s="23"/>
      <c r="ZU122" s="23"/>
      <c r="ZV122" s="23"/>
      <c r="ZW122" s="23"/>
      <c r="ZX122" s="23"/>
      <c r="ZY122" s="23"/>
      <c r="ZZ122" s="23"/>
      <c r="AAA122" s="23"/>
      <c r="AAB122" s="23"/>
      <c r="AAC122" s="23"/>
      <c r="AAD122" s="23"/>
      <c r="AAE122" s="23"/>
      <c r="AAF122" s="23"/>
      <c r="AAG122" s="23"/>
      <c r="AAH122" s="23"/>
      <c r="AAI122" s="23"/>
      <c r="AAJ122" s="23"/>
      <c r="AAK122" s="23"/>
      <c r="AAL122" s="23"/>
      <c r="AAM122" s="23"/>
      <c r="AAN122" s="23"/>
      <c r="AAO122" s="23"/>
      <c r="AAP122" s="23"/>
      <c r="AAQ122" s="23"/>
      <c r="AAR122" s="23"/>
      <c r="AAS122" s="23"/>
      <c r="AAT122" s="23"/>
      <c r="AAU122" s="23"/>
      <c r="AAV122" s="23"/>
      <c r="AAW122" s="23"/>
      <c r="AAX122" s="23"/>
      <c r="AAY122" s="23"/>
      <c r="AAZ122" s="23"/>
      <c r="ABA122" s="23"/>
      <c r="ABB122" s="23"/>
      <c r="ABC122" s="23"/>
      <c r="ABD122" s="23"/>
      <c r="ABE122" s="23"/>
      <c r="ABF122" s="23"/>
      <c r="ABG122" s="23"/>
      <c r="ABH122" s="23"/>
      <c r="ABI122" s="23"/>
      <c r="ABJ122" s="23"/>
      <c r="ABK122" s="23"/>
      <c r="ABL122" s="23"/>
      <c r="ABM122" s="23"/>
      <c r="ABN122" s="23"/>
      <c r="ABO122" s="23"/>
      <c r="ABP122" s="23"/>
      <c r="ABQ122" s="23"/>
      <c r="ABR122" s="23"/>
      <c r="ABS122" s="23"/>
      <c r="ABT122" s="23"/>
      <c r="ABU122" s="23"/>
      <c r="ABV122" s="23"/>
      <c r="ABW122" s="23"/>
      <c r="ABX122" s="23"/>
      <c r="ABY122" s="23"/>
      <c r="ABZ122" s="23"/>
      <c r="ACA122" s="23"/>
      <c r="ACB122" s="23"/>
      <c r="ACC122" s="23"/>
      <c r="ACD122" s="23"/>
      <c r="ACE122" s="23"/>
      <c r="ACF122" s="23"/>
      <c r="ACG122" s="23"/>
      <c r="ACH122" s="23"/>
      <c r="ACI122" s="23"/>
      <c r="ACJ122" s="23"/>
      <c r="ACK122" s="23"/>
      <c r="ACL122" s="23"/>
      <c r="ACM122" s="23"/>
      <c r="ACN122" s="23"/>
      <c r="ACO122" s="23"/>
      <c r="ACP122" s="23"/>
      <c r="ACQ122" s="23"/>
      <c r="ACR122" s="23"/>
      <c r="ACS122" s="23"/>
      <c r="ACT122" s="23"/>
      <c r="ACU122" s="23"/>
      <c r="ACV122" s="23"/>
      <c r="ACW122" s="23"/>
      <c r="ACX122" s="23"/>
      <c r="ACY122" s="23"/>
      <c r="ACZ122" s="23"/>
      <c r="ADA122" s="23"/>
      <c r="ADB122" s="23"/>
      <c r="ADC122" s="23"/>
      <c r="ADD122" s="23"/>
      <c r="ADE122" s="23"/>
      <c r="ADF122" s="23"/>
      <c r="ADG122" s="23"/>
      <c r="ADH122" s="23"/>
      <c r="ADI122" s="23"/>
      <c r="ADJ122" s="23"/>
      <c r="ADK122" s="23"/>
      <c r="ADL122" s="23"/>
      <c r="ADM122" s="23"/>
      <c r="ADN122" s="23"/>
      <c r="ADO122" s="23"/>
      <c r="ADP122" s="23"/>
      <c r="ADQ122" s="23"/>
      <c r="ADR122" s="23"/>
      <c r="ADS122" s="23"/>
      <c r="ADT122" s="23"/>
      <c r="ADU122" s="23"/>
      <c r="ADV122" s="23"/>
      <c r="ADW122" s="23"/>
      <c r="ADX122" s="23"/>
      <c r="ADY122" s="23"/>
      <c r="ADZ122" s="23"/>
      <c r="AEA122" s="23"/>
      <c r="AEB122" s="23"/>
      <c r="AEC122" s="23"/>
      <c r="AED122" s="23"/>
      <c r="AEE122" s="23"/>
      <c r="AEF122" s="23"/>
      <c r="AEG122" s="23"/>
      <c r="AEH122" s="23"/>
      <c r="AEI122" s="23"/>
      <c r="AEJ122" s="23"/>
      <c r="AEK122" s="23"/>
      <c r="AEL122" s="23"/>
      <c r="AEM122" s="23"/>
      <c r="AEN122" s="23"/>
      <c r="AEO122" s="23"/>
      <c r="AEP122" s="23"/>
      <c r="AEQ122" s="23"/>
      <c r="AER122" s="23"/>
      <c r="AES122" s="23"/>
      <c r="AET122" s="23"/>
      <c r="AEU122" s="23"/>
      <c r="AEV122" s="23"/>
      <c r="AEW122" s="23"/>
      <c r="AEX122" s="23"/>
      <c r="AEY122" s="23"/>
      <c r="AEZ122" s="23"/>
      <c r="AFA122" s="23"/>
      <c r="AFB122" s="23"/>
      <c r="AFC122" s="23"/>
      <c r="AFD122" s="23"/>
      <c r="AFE122" s="23"/>
      <c r="AFF122" s="23"/>
      <c r="AFG122" s="23"/>
      <c r="AFH122" s="23"/>
      <c r="AFI122" s="23"/>
      <c r="AFJ122" s="23"/>
      <c r="AFK122" s="23"/>
      <c r="AFL122" s="23"/>
      <c r="AFM122" s="23"/>
      <c r="AFN122" s="23"/>
      <c r="AFO122" s="23"/>
      <c r="AFP122" s="23"/>
      <c r="AFQ122" s="23"/>
      <c r="AFR122" s="23"/>
      <c r="AFS122" s="23"/>
      <c r="AFT122" s="23"/>
      <c r="AFU122" s="23"/>
      <c r="AFV122" s="23"/>
      <c r="AFW122" s="23"/>
      <c r="AFX122" s="23"/>
      <c r="AFY122" s="23"/>
      <c r="AFZ122" s="23"/>
      <c r="AGA122" s="23"/>
      <c r="AGB122" s="23"/>
      <c r="AGC122" s="23"/>
      <c r="AGD122" s="23"/>
      <c r="AGE122" s="23"/>
      <c r="AGF122" s="23"/>
      <c r="AGG122" s="23"/>
      <c r="AGH122" s="23"/>
      <c r="AGI122" s="23"/>
      <c r="AGJ122" s="23"/>
      <c r="AGK122" s="23"/>
      <c r="AGL122" s="23"/>
      <c r="AGM122" s="23"/>
      <c r="AGN122" s="23"/>
      <c r="AGO122" s="23"/>
      <c r="AGP122" s="23"/>
      <c r="AGQ122" s="23"/>
      <c r="AGR122" s="23"/>
      <c r="AGS122" s="23"/>
      <c r="AGT122" s="23"/>
      <c r="AGU122" s="23"/>
      <c r="AGV122" s="23"/>
      <c r="AGW122" s="23"/>
      <c r="AGX122" s="23"/>
      <c r="AGY122" s="23"/>
      <c r="AGZ122" s="23"/>
      <c r="AHA122" s="23"/>
      <c r="AHB122" s="23"/>
      <c r="AHC122" s="23"/>
      <c r="AHD122" s="23"/>
      <c r="AHE122" s="23"/>
      <c r="AHF122" s="23"/>
      <c r="AHG122" s="23"/>
      <c r="AHH122" s="23"/>
      <c r="AHI122" s="23"/>
      <c r="AHJ122" s="23"/>
      <c r="AHK122" s="23"/>
      <c r="AHL122" s="23"/>
      <c r="AHM122" s="23"/>
      <c r="AHN122" s="23"/>
      <c r="AHO122" s="23"/>
      <c r="AHP122" s="23"/>
      <c r="AHQ122" s="23"/>
      <c r="AHR122" s="23"/>
      <c r="AHS122" s="23"/>
      <c r="AHT122" s="23"/>
      <c r="AHU122" s="23"/>
      <c r="AHV122" s="23"/>
      <c r="AHW122" s="23"/>
      <c r="AHX122" s="23"/>
      <c r="AHY122" s="23"/>
      <c r="AHZ122" s="23"/>
      <c r="AIA122" s="23"/>
      <c r="AIB122" s="23"/>
      <c r="AIC122" s="23"/>
      <c r="AID122" s="23"/>
      <c r="AIE122" s="23"/>
      <c r="AIF122" s="23"/>
      <c r="AIG122" s="23"/>
      <c r="AIH122" s="23"/>
      <c r="AII122" s="23"/>
      <c r="AIJ122" s="23"/>
      <c r="AIK122" s="23"/>
      <c r="AIL122" s="23"/>
      <c r="AIM122" s="23"/>
      <c r="AIN122" s="23"/>
      <c r="AIO122" s="23"/>
      <c r="AIP122" s="23"/>
      <c r="AIQ122" s="23"/>
      <c r="AIR122" s="23"/>
      <c r="AIS122" s="23"/>
      <c r="AIT122" s="23"/>
      <c r="AIU122" s="23"/>
      <c r="AIV122" s="23"/>
      <c r="AIW122" s="23"/>
      <c r="AIX122" s="23"/>
      <c r="AIY122" s="23"/>
      <c r="AIZ122" s="23"/>
      <c r="AJA122" s="23"/>
      <c r="AJB122" s="23"/>
      <c r="AJC122" s="23"/>
      <c r="AJD122" s="23"/>
      <c r="AJE122" s="23"/>
      <c r="AJF122" s="23"/>
      <c r="AJG122" s="23"/>
      <c r="AJH122" s="23"/>
      <c r="AJI122" s="23"/>
      <c r="AJJ122" s="23"/>
      <c r="AJK122" s="23"/>
      <c r="AJL122" s="23"/>
      <c r="AJM122" s="23"/>
      <c r="AJN122" s="23"/>
      <c r="AJO122" s="23"/>
      <c r="AJP122" s="23"/>
      <c r="AJQ122" s="23"/>
      <c r="AJR122" s="23"/>
      <c r="AJS122" s="23"/>
      <c r="AJT122" s="23"/>
      <c r="AJU122" s="23"/>
      <c r="AJV122" s="23"/>
      <c r="AJW122" s="23"/>
      <c r="AJX122" s="23"/>
      <c r="AJY122" s="23"/>
      <c r="AJZ122" s="23"/>
      <c r="AKA122" s="23"/>
      <c r="AKB122" s="23"/>
      <c r="AKC122" s="23"/>
      <c r="AKD122" s="23"/>
      <c r="AKE122" s="23"/>
      <c r="AKF122" s="23"/>
      <c r="AKG122" s="23"/>
      <c r="AKH122" s="23"/>
      <c r="AKI122" s="23"/>
      <c r="AKJ122" s="23"/>
      <c r="AKK122" s="23"/>
      <c r="AKL122" s="23"/>
      <c r="AKM122" s="23"/>
      <c r="AKN122" s="23"/>
      <c r="AKO122" s="23"/>
      <c r="AKP122" s="23"/>
      <c r="AKQ122" s="23"/>
      <c r="AKR122" s="23"/>
      <c r="AKS122" s="23"/>
      <c r="AKT122" s="23"/>
      <c r="AKU122" s="23"/>
      <c r="AKV122" s="23"/>
      <c r="AKW122" s="23"/>
      <c r="AKX122" s="23"/>
      <c r="AKY122" s="23"/>
      <c r="AKZ122" s="23"/>
      <c r="ALA122" s="23"/>
      <c r="ALB122" s="23"/>
      <c r="ALC122" s="23"/>
      <c r="ALD122" s="23"/>
      <c r="ALE122" s="23"/>
      <c r="ALF122" s="23"/>
      <c r="ALG122" s="23"/>
      <c r="ALH122" s="23"/>
      <c r="ALI122" s="23"/>
      <c r="ALJ122" s="23"/>
      <c r="ALK122" s="23"/>
      <c r="ALL122" s="23"/>
      <c r="ALM122" s="23"/>
      <c r="ALN122" s="23"/>
      <c r="ALO122" s="23"/>
      <c r="ALP122" s="23"/>
      <c r="ALQ122" s="23"/>
      <c r="ALR122" s="23"/>
      <c r="ALS122" s="23"/>
      <c r="ALT122" s="23"/>
      <c r="ALU122" s="23"/>
      <c r="ALV122" s="23"/>
      <c r="ALW122" s="23"/>
      <c r="ALX122" s="23"/>
      <c r="ALY122" s="23"/>
      <c r="ALZ122" s="23"/>
      <c r="AMA122" s="23"/>
      <c r="AMB122" s="23"/>
      <c r="AMC122" s="23"/>
      <c r="AMD122" s="23"/>
      <c r="AME122" s="23"/>
      <c r="AMF122" s="23"/>
      <c r="AMG122" s="23"/>
      <c r="AMH122" s="23"/>
      <c r="AMI122" s="23"/>
      <c r="AMJ122" s="23"/>
      <c r="AMK122" s="23"/>
      <c r="AML122" s="23"/>
      <c r="AMM122" s="23"/>
      <c r="AMN122" s="23"/>
      <c r="AMO122" s="23"/>
      <c r="AMP122" s="23"/>
      <c r="AMQ122" s="23"/>
      <c r="AMR122" s="23"/>
      <c r="AMS122" s="23"/>
      <c r="AMT122" s="23"/>
      <c r="AMU122" s="23"/>
      <c r="AMV122" s="23"/>
      <c r="AMW122" s="23"/>
      <c r="AMX122" s="23"/>
      <c r="AMY122" s="23"/>
      <c r="AMZ122" s="23"/>
      <c r="ANA122" s="23"/>
      <c r="ANB122" s="23"/>
      <c r="ANC122" s="23"/>
      <c r="AND122" s="23"/>
      <c r="ANE122" s="23"/>
      <c r="ANF122" s="23"/>
      <c r="ANG122" s="23"/>
      <c r="ANH122" s="23"/>
      <c r="ANI122" s="23"/>
      <c r="ANJ122" s="23"/>
      <c r="ANK122" s="23"/>
      <c r="ANL122" s="23"/>
      <c r="ANM122" s="23"/>
      <c r="ANN122" s="23"/>
      <c r="ANO122" s="23"/>
    </row>
    <row r="123" spans="1:1055" s="5" customFormat="1" ht="6" customHeight="1" thickBot="1" x14ac:dyDescent="0.25">
      <c r="A123" s="11"/>
      <c r="B123" s="38"/>
      <c r="C123" s="39"/>
      <c r="D123" s="39"/>
      <c r="E123" s="39"/>
      <c r="F123" s="39"/>
      <c r="G123" s="40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  <c r="MB123" s="7"/>
      <c r="MC123" s="7"/>
      <c r="MD123" s="7"/>
      <c r="ME123" s="7"/>
      <c r="MF123" s="7"/>
      <c r="MG123" s="7"/>
      <c r="MH123" s="7"/>
      <c r="MI123" s="7"/>
      <c r="MJ123" s="7"/>
      <c r="MK123" s="7"/>
      <c r="ML123" s="7"/>
      <c r="MM123" s="7"/>
      <c r="MN123" s="7"/>
      <c r="MO123" s="7"/>
      <c r="MP123" s="7"/>
      <c r="MQ123" s="7"/>
      <c r="MR123" s="7"/>
      <c r="MS123" s="7"/>
      <c r="MT123" s="7"/>
      <c r="MU123" s="7"/>
      <c r="MV123" s="7"/>
      <c r="MW123" s="7"/>
      <c r="MX123" s="7"/>
      <c r="MY123" s="7"/>
      <c r="MZ123" s="7"/>
      <c r="NA123" s="7"/>
      <c r="NB123" s="7"/>
      <c r="NC123" s="7"/>
      <c r="ND123" s="7"/>
      <c r="NE123" s="7"/>
      <c r="NF123" s="7"/>
      <c r="NG123" s="7"/>
      <c r="NH123" s="7"/>
      <c r="NI123" s="7"/>
      <c r="NJ123" s="7"/>
      <c r="NK123" s="7"/>
      <c r="NL123" s="7"/>
      <c r="NM123" s="7"/>
      <c r="NN123" s="7"/>
      <c r="NO123" s="7"/>
      <c r="NP123" s="7"/>
      <c r="NQ123" s="7"/>
      <c r="NR123" s="7"/>
      <c r="NS123" s="7"/>
      <c r="NT123" s="7"/>
      <c r="NU123" s="7"/>
      <c r="NV123" s="7"/>
      <c r="NW123" s="7"/>
      <c r="NX123" s="7"/>
      <c r="NY123" s="7"/>
      <c r="NZ123" s="7"/>
      <c r="OA123" s="7"/>
      <c r="OB123" s="7"/>
      <c r="OC123" s="7"/>
      <c r="OD123" s="7"/>
      <c r="OE123" s="7"/>
      <c r="OF123" s="7"/>
      <c r="OG123" s="7"/>
      <c r="OH123" s="7"/>
      <c r="OI123" s="7"/>
      <c r="OJ123" s="7"/>
      <c r="OK123" s="7"/>
      <c r="OL123" s="7"/>
      <c r="OM123" s="7"/>
      <c r="ON123" s="7"/>
      <c r="OO123" s="7"/>
      <c r="OP123" s="7"/>
      <c r="OQ123" s="7"/>
      <c r="OR123" s="7"/>
      <c r="OS123" s="7"/>
      <c r="OT123" s="7"/>
      <c r="OU123" s="7"/>
      <c r="OV123" s="7"/>
      <c r="OW123" s="7"/>
      <c r="OX123" s="7"/>
      <c r="OY123" s="7"/>
      <c r="OZ123" s="7"/>
      <c r="PA123" s="7"/>
      <c r="PB123" s="7"/>
      <c r="PC123" s="7"/>
      <c r="PD123" s="7"/>
      <c r="PE123" s="7"/>
      <c r="PF123" s="7"/>
      <c r="PG123" s="7"/>
      <c r="PH123" s="7"/>
      <c r="PI123" s="7"/>
      <c r="PJ123" s="7"/>
      <c r="PK123" s="7"/>
      <c r="PL123" s="7"/>
      <c r="PM123" s="7"/>
      <c r="PN123" s="7"/>
      <c r="PO123" s="7"/>
      <c r="PP123" s="7"/>
      <c r="PQ123" s="7"/>
      <c r="PR123" s="7"/>
      <c r="PS123" s="7"/>
      <c r="PT123" s="7"/>
      <c r="PU123" s="7"/>
      <c r="PV123" s="7"/>
      <c r="PW123" s="7"/>
      <c r="PX123" s="7"/>
      <c r="PY123" s="7"/>
      <c r="PZ123" s="7"/>
      <c r="QA123" s="7"/>
      <c r="QB123" s="7"/>
      <c r="QC123" s="7"/>
      <c r="QD123" s="7"/>
      <c r="QE123" s="7"/>
      <c r="QF123" s="7"/>
      <c r="QG123" s="7"/>
      <c r="QH123" s="7"/>
      <c r="QI123" s="7"/>
      <c r="QJ123" s="7"/>
      <c r="QK123" s="7"/>
      <c r="QL123" s="7"/>
      <c r="QM123" s="7"/>
      <c r="QN123" s="7"/>
      <c r="QO123" s="7"/>
      <c r="QP123" s="7"/>
      <c r="QQ123" s="7"/>
      <c r="QR123" s="7"/>
      <c r="QS123" s="7"/>
      <c r="QT123" s="7"/>
      <c r="QU123" s="7"/>
      <c r="QV123" s="7"/>
      <c r="QW123" s="7"/>
      <c r="QX123" s="7"/>
      <c r="QY123" s="7"/>
      <c r="QZ123" s="7"/>
      <c r="RA123" s="7"/>
      <c r="RB123" s="7"/>
      <c r="RC123" s="7"/>
      <c r="RD123" s="7"/>
      <c r="RE123" s="7"/>
      <c r="RF123" s="7"/>
      <c r="RG123" s="7"/>
      <c r="RH123" s="7"/>
      <c r="RI123" s="7"/>
      <c r="RJ123" s="7"/>
      <c r="RK123" s="7"/>
      <c r="RL123" s="7"/>
      <c r="RM123" s="7"/>
      <c r="RN123" s="7"/>
      <c r="RO123" s="7"/>
      <c r="RP123" s="7"/>
      <c r="RQ123" s="7"/>
      <c r="RR123" s="7"/>
      <c r="RS123" s="7"/>
      <c r="RT123" s="7"/>
      <c r="RU123" s="7"/>
      <c r="RV123" s="7"/>
      <c r="RW123" s="7"/>
      <c r="RX123" s="7"/>
      <c r="RY123" s="7"/>
      <c r="RZ123" s="7"/>
      <c r="SA123" s="7"/>
      <c r="SB123" s="7"/>
      <c r="SC123" s="7"/>
      <c r="SD123" s="7"/>
      <c r="SE123" s="7"/>
      <c r="SF123" s="7"/>
      <c r="SG123" s="7"/>
      <c r="SH123" s="7"/>
      <c r="SI123" s="7"/>
      <c r="SJ123" s="7"/>
      <c r="SK123" s="7"/>
      <c r="SL123" s="7"/>
      <c r="SM123" s="7"/>
      <c r="SN123" s="7"/>
      <c r="SO123" s="7"/>
      <c r="SP123" s="7"/>
      <c r="SQ123" s="7"/>
      <c r="SR123" s="7"/>
      <c r="SS123" s="7"/>
      <c r="ST123" s="7"/>
      <c r="SU123" s="7"/>
      <c r="SV123" s="7"/>
      <c r="SW123" s="7"/>
      <c r="SX123" s="7"/>
      <c r="SY123" s="7"/>
      <c r="SZ123" s="7"/>
      <c r="TA123" s="7"/>
      <c r="TB123" s="7"/>
      <c r="TC123" s="7"/>
      <c r="TD123" s="7"/>
      <c r="TE123" s="7"/>
      <c r="TF123" s="7"/>
      <c r="TG123" s="7"/>
      <c r="TH123" s="7"/>
      <c r="TI123" s="7"/>
      <c r="TJ123" s="7"/>
      <c r="TK123" s="7"/>
      <c r="TL123" s="7"/>
      <c r="TM123" s="7"/>
      <c r="TN123" s="7"/>
      <c r="TO123" s="7"/>
      <c r="TP123" s="7"/>
      <c r="TQ123" s="7"/>
      <c r="TR123" s="7"/>
      <c r="TS123" s="7"/>
      <c r="TT123" s="7"/>
      <c r="TU123" s="7"/>
      <c r="TV123" s="7"/>
      <c r="TW123" s="7"/>
      <c r="TX123" s="7"/>
      <c r="TY123" s="7"/>
      <c r="TZ123" s="7"/>
      <c r="UA123" s="7"/>
      <c r="UB123" s="7"/>
      <c r="UC123" s="7"/>
      <c r="UD123" s="7"/>
      <c r="UE123" s="7"/>
      <c r="UF123" s="7"/>
      <c r="UG123" s="7"/>
      <c r="UH123" s="7"/>
      <c r="UI123" s="7"/>
      <c r="UJ123" s="7"/>
      <c r="UK123" s="7"/>
      <c r="UL123" s="7"/>
      <c r="UM123" s="7"/>
      <c r="UN123" s="7"/>
      <c r="UO123" s="7"/>
      <c r="UP123" s="7"/>
      <c r="UQ123" s="7"/>
      <c r="UR123" s="7"/>
      <c r="US123" s="7"/>
      <c r="UT123" s="7"/>
      <c r="UU123" s="7"/>
      <c r="UV123" s="7"/>
      <c r="UW123" s="7"/>
      <c r="UX123" s="7"/>
      <c r="UY123" s="7"/>
      <c r="UZ123" s="7"/>
      <c r="VA123" s="7"/>
      <c r="VB123" s="7"/>
      <c r="VC123" s="7"/>
      <c r="VD123" s="7"/>
      <c r="VE123" s="7"/>
      <c r="VF123" s="7"/>
      <c r="VG123" s="7"/>
      <c r="VH123" s="7"/>
      <c r="VI123" s="7"/>
      <c r="VJ123" s="7"/>
      <c r="VK123" s="7"/>
      <c r="VL123" s="7"/>
      <c r="VM123" s="7"/>
      <c r="VN123" s="7"/>
      <c r="VO123" s="7"/>
      <c r="VP123" s="7"/>
      <c r="VQ123" s="7"/>
      <c r="VR123" s="7"/>
      <c r="VS123" s="7"/>
      <c r="VT123" s="7"/>
      <c r="VU123" s="7"/>
      <c r="VV123" s="7"/>
      <c r="VW123" s="7"/>
      <c r="VX123" s="7"/>
      <c r="VY123" s="7"/>
      <c r="VZ123" s="7"/>
      <c r="WA123" s="7"/>
      <c r="WB123" s="7"/>
      <c r="WC123" s="7"/>
      <c r="WD123" s="7"/>
      <c r="WE123" s="7"/>
      <c r="WF123" s="7"/>
      <c r="WG123" s="7"/>
      <c r="WH123" s="7"/>
      <c r="WI123" s="7"/>
      <c r="WJ123" s="7"/>
      <c r="WK123" s="7"/>
      <c r="WL123" s="7"/>
      <c r="WM123" s="7"/>
      <c r="WN123" s="7"/>
      <c r="WO123" s="7"/>
      <c r="WP123" s="7"/>
      <c r="WQ123" s="7"/>
      <c r="WR123" s="7"/>
      <c r="WS123" s="7"/>
      <c r="WT123" s="7"/>
      <c r="WU123" s="7"/>
      <c r="WV123" s="7"/>
      <c r="WW123" s="7"/>
      <c r="WX123" s="7"/>
      <c r="WY123" s="7"/>
      <c r="WZ123" s="7"/>
      <c r="XA123" s="7"/>
      <c r="XB123" s="7"/>
      <c r="XC123" s="7"/>
      <c r="XD123" s="7"/>
      <c r="XE123" s="7"/>
      <c r="XF123" s="7"/>
      <c r="XG123" s="7"/>
      <c r="XH123" s="7"/>
      <c r="XI123" s="7"/>
      <c r="XJ123" s="7"/>
      <c r="XK123" s="7"/>
      <c r="XL123" s="7"/>
      <c r="XM123" s="7"/>
      <c r="XN123" s="7"/>
      <c r="XO123" s="7"/>
      <c r="XP123" s="7"/>
      <c r="XQ123" s="7"/>
      <c r="XR123" s="7"/>
      <c r="XS123" s="7"/>
      <c r="XT123" s="7"/>
      <c r="XU123" s="7"/>
      <c r="XV123" s="7"/>
      <c r="XW123" s="7"/>
      <c r="XX123" s="7"/>
      <c r="XY123" s="7"/>
      <c r="XZ123" s="7"/>
      <c r="YA123" s="7"/>
      <c r="YB123" s="7"/>
      <c r="YC123" s="7"/>
      <c r="YD123" s="7"/>
      <c r="YE123" s="7"/>
      <c r="YF123" s="7"/>
      <c r="YG123" s="7"/>
      <c r="YH123" s="7"/>
      <c r="YI123" s="7"/>
      <c r="YJ123" s="7"/>
      <c r="YK123" s="7"/>
      <c r="YL123" s="7"/>
      <c r="YM123" s="7"/>
      <c r="YN123" s="7"/>
      <c r="YO123" s="7"/>
      <c r="YP123" s="7"/>
      <c r="YQ123" s="7"/>
      <c r="YR123" s="7"/>
      <c r="YS123" s="7"/>
      <c r="YT123" s="7"/>
      <c r="YU123" s="7"/>
      <c r="YV123" s="7"/>
      <c r="YW123" s="7"/>
      <c r="YX123" s="7"/>
      <c r="YY123" s="7"/>
      <c r="YZ123" s="7"/>
      <c r="ZA123" s="7"/>
      <c r="ZB123" s="7"/>
      <c r="ZC123" s="7"/>
      <c r="ZD123" s="7"/>
      <c r="ZE123" s="7"/>
      <c r="ZF123" s="7"/>
      <c r="ZG123" s="7"/>
      <c r="ZH123" s="7"/>
      <c r="ZI123" s="7"/>
      <c r="ZJ123" s="7"/>
      <c r="ZK123" s="7"/>
      <c r="ZL123" s="7"/>
      <c r="ZM123" s="7"/>
      <c r="ZN123" s="7"/>
      <c r="ZO123" s="7"/>
      <c r="ZP123" s="7"/>
      <c r="ZQ123" s="7"/>
      <c r="ZR123" s="7"/>
      <c r="ZS123" s="7"/>
      <c r="ZT123" s="7"/>
      <c r="ZU123" s="7"/>
      <c r="ZV123" s="7"/>
      <c r="ZW123" s="7"/>
      <c r="ZX123" s="7"/>
      <c r="ZY123" s="7"/>
      <c r="ZZ123" s="7"/>
      <c r="AAA123" s="7"/>
      <c r="AAB123" s="7"/>
      <c r="AAC123" s="7"/>
      <c r="AAD123" s="7"/>
      <c r="AAE123" s="7"/>
      <c r="AAF123" s="7"/>
      <c r="AAG123" s="7"/>
      <c r="AAH123" s="7"/>
      <c r="AAI123" s="7"/>
      <c r="AAJ123" s="7"/>
      <c r="AAK123" s="7"/>
      <c r="AAL123" s="7"/>
      <c r="AAM123" s="7"/>
      <c r="AAN123" s="7"/>
      <c r="AAO123" s="7"/>
      <c r="AAP123" s="7"/>
      <c r="AAQ123" s="7"/>
      <c r="AAR123" s="7"/>
      <c r="AAS123" s="7"/>
      <c r="AAT123" s="7"/>
      <c r="AAU123" s="7"/>
      <c r="AAV123" s="7"/>
      <c r="AAW123" s="7"/>
      <c r="AAX123" s="7"/>
      <c r="AAY123" s="7"/>
      <c r="AAZ123" s="7"/>
      <c r="ABA123" s="7"/>
      <c r="ABB123" s="7"/>
      <c r="ABC123" s="7"/>
      <c r="ABD123" s="7"/>
      <c r="ABE123" s="7"/>
      <c r="ABF123" s="7"/>
      <c r="ABG123" s="7"/>
      <c r="ABH123" s="7"/>
      <c r="ABI123" s="7"/>
      <c r="ABJ123" s="7"/>
      <c r="ABK123" s="7"/>
      <c r="ABL123" s="7"/>
      <c r="ABM123" s="7"/>
      <c r="ABN123" s="7"/>
      <c r="ABO123" s="7"/>
      <c r="ABP123" s="7"/>
      <c r="ABQ123" s="7"/>
      <c r="ABR123" s="7"/>
      <c r="ABS123" s="7"/>
      <c r="ABT123" s="7"/>
      <c r="ABU123" s="7"/>
      <c r="ABV123" s="7"/>
      <c r="ABW123" s="7"/>
      <c r="ABX123" s="7"/>
      <c r="ABY123" s="7"/>
      <c r="ABZ123" s="7"/>
      <c r="ACA123" s="7"/>
      <c r="ACB123" s="7"/>
      <c r="ACC123" s="7"/>
      <c r="ACD123" s="7"/>
      <c r="ACE123" s="7"/>
      <c r="ACF123" s="7"/>
      <c r="ACG123" s="7"/>
      <c r="ACH123" s="7"/>
      <c r="ACI123" s="7"/>
      <c r="ACJ123" s="7"/>
      <c r="ACK123" s="7"/>
      <c r="ACL123" s="7"/>
      <c r="ACM123" s="7"/>
      <c r="ACN123" s="7"/>
      <c r="ACO123" s="7"/>
      <c r="ACP123" s="7"/>
      <c r="ACQ123" s="7"/>
      <c r="ACR123" s="7"/>
      <c r="ACS123" s="7"/>
      <c r="ACT123" s="7"/>
      <c r="ACU123" s="7"/>
      <c r="ACV123" s="7"/>
      <c r="ACW123" s="7"/>
      <c r="ACX123" s="7"/>
      <c r="ACY123" s="7"/>
      <c r="ACZ123" s="7"/>
      <c r="ADA123" s="7"/>
      <c r="ADB123" s="7"/>
      <c r="ADC123" s="7"/>
      <c r="ADD123" s="7"/>
      <c r="ADE123" s="7"/>
      <c r="ADF123" s="7"/>
      <c r="ADG123" s="7"/>
      <c r="ADH123" s="7"/>
      <c r="ADI123" s="7"/>
      <c r="ADJ123" s="7"/>
      <c r="ADK123" s="7"/>
      <c r="ADL123" s="7"/>
      <c r="ADM123" s="7"/>
      <c r="ADN123" s="7"/>
      <c r="ADO123" s="7"/>
      <c r="ADP123" s="7"/>
      <c r="ADQ123" s="7"/>
      <c r="ADR123" s="7"/>
      <c r="ADS123" s="7"/>
      <c r="ADT123" s="7"/>
      <c r="ADU123" s="7"/>
      <c r="ADV123" s="7"/>
      <c r="ADW123" s="7"/>
      <c r="ADX123" s="7"/>
      <c r="ADY123" s="7"/>
      <c r="ADZ123" s="7"/>
      <c r="AEA123" s="7"/>
      <c r="AEB123" s="7"/>
      <c r="AEC123" s="7"/>
      <c r="AED123" s="7"/>
      <c r="AEE123" s="7"/>
      <c r="AEF123" s="7"/>
      <c r="AEG123" s="7"/>
      <c r="AEH123" s="7"/>
      <c r="AEI123" s="7"/>
      <c r="AEJ123" s="7"/>
      <c r="AEK123" s="7"/>
      <c r="AEL123" s="7"/>
      <c r="AEM123" s="7"/>
      <c r="AEN123" s="7"/>
      <c r="AEO123" s="7"/>
      <c r="AEP123" s="7"/>
      <c r="AEQ123" s="7"/>
      <c r="AER123" s="7"/>
      <c r="AES123" s="7"/>
      <c r="AET123" s="7"/>
      <c r="AEU123" s="7"/>
      <c r="AEV123" s="7"/>
      <c r="AEW123" s="7"/>
      <c r="AEX123" s="7"/>
      <c r="AEY123" s="7"/>
      <c r="AEZ123" s="7"/>
      <c r="AFA123" s="7"/>
      <c r="AFB123" s="7"/>
      <c r="AFC123" s="7"/>
      <c r="AFD123" s="7"/>
      <c r="AFE123" s="7"/>
      <c r="AFF123" s="7"/>
      <c r="AFG123" s="7"/>
      <c r="AFH123" s="7"/>
      <c r="AFI123" s="7"/>
      <c r="AFJ123" s="7"/>
      <c r="AFK123" s="7"/>
      <c r="AFL123" s="7"/>
      <c r="AFM123" s="7"/>
      <c r="AFN123" s="7"/>
      <c r="AFO123" s="7"/>
      <c r="AFP123" s="7"/>
      <c r="AFQ123" s="7"/>
      <c r="AFR123" s="7"/>
      <c r="AFS123" s="7"/>
      <c r="AFT123" s="7"/>
      <c r="AFU123" s="7"/>
      <c r="AFV123" s="7"/>
      <c r="AFW123" s="7"/>
      <c r="AFX123" s="7"/>
      <c r="AFY123" s="7"/>
      <c r="AFZ123" s="7"/>
      <c r="AGA123" s="7"/>
      <c r="AGB123" s="7"/>
      <c r="AGC123" s="7"/>
      <c r="AGD123" s="7"/>
      <c r="AGE123" s="7"/>
      <c r="AGF123" s="7"/>
      <c r="AGG123" s="7"/>
      <c r="AGH123" s="7"/>
      <c r="AGI123" s="7"/>
      <c r="AGJ123" s="7"/>
      <c r="AGK123" s="7"/>
      <c r="AGL123" s="7"/>
      <c r="AGM123" s="7"/>
      <c r="AGN123" s="7"/>
      <c r="AGO123" s="7"/>
      <c r="AGP123" s="7"/>
      <c r="AGQ123" s="7"/>
      <c r="AGR123" s="7"/>
      <c r="AGS123" s="7"/>
      <c r="AGT123" s="7"/>
      <c r="AGU123" s="7"/>
      <c r="AGV123" s="7"/>
      <c r="AGW123" s="7"/>
      <c r="AGX123" s="7"/>
      <c r="AGY123" s="7"/>
      <c r="AGZ123" s="7"/>
      <c r="AHA123" s="7"/>
      <c r="AHB123" s="7"/>
      <c r="AHC123" s="7"/>
      <c r="AHD123" s="7"/>
      <c r="AHE123" s="7"/>
      <c r="AHF123" s="7"/>
      <c r="AHG123" s="7"/>
      <c r="AHH123" s="7"/>
      <c r="AHI123" s="7"/>
      <c r="AHJ123" s="7"/>
      <c r="AHK123" s="7"/>
      <c r="AHL123" s="7"/>
      <c r="AHM123" s="7"/>
      <c r="AHN123" s="7"/>
      <c r="AHO123" s="7"/>
      <c r="AHP123" s="7"/>
      <c r="AHQ123" s="7"/>
      <c r="AHR123" s="7"/>
      <c r="AHS123" s="7"/>
      <c r="AHT123" s="7"/>
      <c r="AHU123" s="7"/>
      <c r="AHV123" s="7"/>
      <c r="AHW123" s="7"/>
      <c r="AHX123" s="7"/>
      <c r="AHY123" s="7"/>
      <c r="AHZ123" s="7"/>
      <c r="AIA123" s="7"/>
      <c r="AIB123" s="7"/>
      <c r="AIC123" s="7"/>
      <c r="AID123" s="7"/>
      <c r="AIE123" s="7"/>
      <c r="AIF123" s="7"/>
      <c r="AIG123" s="7"/>
      <c r="AIH123" s="7"/>
      <c r="AII123" s="7"/>
      <c r="AIJ123" s="7"/>
      <c r="AIK123" s="7"/>
      <c r="AIL123" s="7"/>
      <c r="AIM123" s="7"/>
      <c r="AIN123" s="7"/>
      <c r="AIO123" s="7"/>
      <c r="AIP123" s="7"/>
      <c r="AIQ123" s="7"/>
      <c r="AIR123" s="7"/>
      <c r="AIS123" s="7"/>
      <c r="AIT123" s="7"/>
      <c r="AIU123" s="7"/>
      <c r="AIV123" s="7"/>
      <c r="AIW123" s="7"/>
      <c r="AIX123" s="7"/>
      <c r="AIY123" s="7"/>
      <c r="AIZ123" s="7"/>
      <c r="AJA123" s="7"/>
      <c r="AJB123" s="7"/>
      <c r="AJC123" s="7"/>
      <c r="AJD123" s="7"/>
      <c r="AJE123" s="7"/>
      <c r="AJF123" s="7"/>
      <c r="AJG123" s="7"/>
      <c r="AJH123" s="7"/>
      <c r="AJI123" s="7"/>
      <c r="AJJ123" s="7"/>
      <c r="AJK123" s="7"/>
      <c r="AJL123" s="7"/>
      <c r="AJM123" s="7"/>
      <c r="AJN123" s="7"/>
      <c r="AJO123" s="7"/>
      <c r="AJP123" s="7"/>
      <c r="AJQ123" s="7"/>
      <c r="AJR123" s="7"/>
      <c r="AJS123" s="7"/>
      <c r="AJT123" s="7"/>
      <c r="AJU123" s="7"/>
      <c r="AJV123" s="7"/>
      <c r="AJW123" s="7"/>
      <c r="AJX123" s="7"/>
      <c r="AJY123" s="7"/>
      <c r="AJZ123" s="7"/>
      <c r="AKA123" s="7"/>
      <c r="AKB123" s="7"/>
      <c r="AKC123" s="7"/>
      <c r="AKD123" s="7"/>
      <c r="AKE123" s="7"/>
      <c r="AKF123" s="7"/>
      <c r="AKG123" s="7"/>
      <c r="AKH123" s="7"/>
      <c r="AKI123" s="7"/>
      <c r="AKJ123" s="7"/>
      <c r="AKK123" s="7"/>
      <c r="AKL123" s="7"/>
      <c r="AKM123" s="7"/>
      <c r="AKN123" s="7"/>
      <c r="AKO123" s="7"/>
      <c r="AKP123" s="7"/>
      <c r="AKQ123" s="7"/>
      <c r="AKR123" s="7"/>
      <c r="AKS123" s="7"/>
      <c r="AKT123" s="7"/>
      <c r="AKU123" s="7"/>
      <c r="AKV123" s="7"/>
      <c r="AKW123" s="7"/>
      <c r="AKX123" s="7"/>
      <c r="AKY123" s="7"/>
      <c r="AKZ123" s="7"/>
      <c r="ALA123" s="7"/>
      <c r="ALB123" s="7"/>
      <c r="ALC123" s="7"/>
      <c r="ALD123" s="7"/>
      <c r="ALE123" s="7"/>
      <c r="ALF123" s="7"/>
      <c r="ALG123" s="7"/>
      <c r="ALH123" s="7"/>
      <c r="ALI123" s="7"/>
      <c r="ALJ123" s="7"/>
      <c r="ALK123" s="7"/>
      <c r="ALL123" s="7"/>
      <c r="ALM123" s="7"/>
      <c r="ALN123" s="7"/>
      <c r="ALO123" s="7"/>
      <c r="ALP123" s="7"/>
      <c r="ALQ123" s="7"/>
      <c r="ALR123" s="7"/>
      <c r="ALS123" s="7"/>
      <c r="ALT123" s="7"/>
      <c r="ALU123" s="7"/>
      <c r="ALV123" s="7"/>
      <c r="ALW123" s="7"/>
      <c r="ALX123" s="7"/>
      <c r="ALY123" s="7"/>
      <c r="ALZ123" s="7"/>
      <c r="AMA123" s="7"/>
      <c r="AMB123" s="7"/>
      <c r="AMC123" s="7"/>
      <c r="AMD123" s="7"/>
      <c r="AME123" s="7"/>
      <c r="AMF123" s="7"/>
      <c r="AMG123" s="7"/>
      <c r="AMH123" s="7"/>
      <c r="AMI123" s="7"/>
      <c r="AMJ123" s="7"/>
      <c r="AMK123" s="7"/>
      <c r="AML123" s="7"/>
      <c r="AMM123" s="7"/>
      <c r="AMN123" s="7"/>
      <c r="AMO123" s="7"/>
      <c r="AMP123" s="7"/>
      <c r="AMQ123" s="7"/>
      <c r="AMR123" s="7"/>
      <c r="AMS123" s="7"/>
      <c r="AMT123" s="7"/>
      <c r="AMU123" s="7"/>
      <c r="AMV123" s="7"/>
      <c r="AMW123" s="7"/>
      <c r="AMX123" s="7"/>
      <c r="AMY123" s="7"/>
      <c r="AMZ123" s="7"/>
      <c r="ANA123" s="7"/>
      <c r="ANB123" s="7"/>
      <c r="ANC123" s="7"/>
      <c r="AND123" s="7"/>
      <c r="ANE123" s="7"/>
      <c r="ANF123" s="7"/>
      <c r="ANG123" s="7"/>
      <c r="ANH123" s="7"/>
      <c r="ANI123" s="7"/>
      <c r="ANJ123" s="7"/>
      <c r="ANK123" s="7"/>
      <c r="ANL123" s="7"/>
      <c r="ANM123" s="7"/>
      <c r="ANN123" s="7"/>
      <c r="ANO123" s="7"/>
    </row>
    <row r="124" spans="1:1055" x14ac:dyDescent="0.2">
      <c r="A124" s="8"/>
      <c r="B124" s="8"/>
      <c r="C124" s="8"/>
      <c r="D124" s="8"/>
      <c r="E124" s="8"/>
      <c r="F124" s="8"/>
      <c r="G124" s="8"/>
    </row>
    <row r="125" spans="1:1055" x14ac:dyDescent="0.2">
      <c r="C125" s="26"/>
    </row>
    <row r="126" spans="1:1055" x14ac:dyDescent="0.2">
      <c r="B126" s="25"/>
    </row>
  </sheetData>
  <sortState ref="A45:ANO79">
    <sortCondition ref="B45:B79"/>
  </sortState>
  <pageMargins left="0.39370078740157483" right="0.39370078740157483" top="0.19685039370078741" bottom="0.39370078740157483" header="0.19685039370078741" footer="0.19685039370078741"/>
  <pageSetup paperSize="9" scale="75" fitToHeight="2" orientation="portrait" r:id="rId1"/>
  <headerFooter>
    <oddFooter>&amp;L&amp;8Dir: 03/01/06&amp;C&amp;8&amp;F&amp;R&amp;8Printed &amp;D</oddFooter>
  </headerFooter>
  <rowBreaks count="1" manualBreakCount="1">
    <brk id="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8"/>
  <sheetViews>
    <sheetView showGridLines="0" zoomScaleNormal="100" workbookViewId="0">
      <selection activeCell="F11" sqref="F11"/>
    </sheetView>
  </sheetViews>
  <sheetFormatPr defaultRowHeight="12.75" x14ac:dyDescent="0.2"/>
  <cols>
    <col min="1" max="1" width="3" customWidth="1"/>
    <col min="2" max="2" width="14.85546875" style="1" customWidth="1"/>
    <col min="3" max="3" width="18.85546875" style="1" customWidth="1"/>
    <col min="4" max="4" width="44.7109375" style="1" customWidth="1"/>
    <col min="5" max="6" width="16.140625" style="1" customWidth="1"/>
    <col min="7" max="7" width="4.5703125" style="10" customWidth="1"/>
    <col min="8" max="8" width="9.140625" style="10"/>
    <col min="9" max="9" width="11.5703125" style="10" bestFit="1" customWidth="1"/>
    <col min="10" max="46" width="9.140625" style="10"/>
  </cols>
  <sheetData>
    <row r="1" spans="1:46" ht="13.5" thickBot="1" x14ac:dyDescent="0.25">
      <c r="A1" s="98"/>
      <c r="B1" s="99"/>
      <c r="C1" s="99"/>
      <c r="D1" s="99"/>
      <c r="E1" s="99"/>
      <c r="F1" s="99"/>
      <c r="G1" s="100"/>
    </row>
    <row r="2" spans="1:46" s="8" customFormat="1" ht="18.75" customHeight="1" thickTop="1" x14ac:dyDescent="0.25">
      <c r="A2" s="101"/>
      <c r="B2" s="90"/>
      <c r="C2" s="91"/>
      <c r="D2" s="96" t="s">
        <v>85</v>
      </c>
      <c r="E2" s="91"/>
      <c r="F2" s="92"/>
      <c r="G2" s="10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6" s="18" customFormat="1" ht="20.25" customHeight="1" thickBot="1" x14ac:dyDescent="0.3">
      <c r="A3" s="103"/>
      <c r="B3" s="65" t="s">
        <v>23</v>
      </c>
      <c r="C3" s="66"/>
      <c r="D3" s="95"/>
      <c r="E3" s="67" t="s">
        <v>81</v>
      </c>
      <c r="F3" s="79"/>
      <c r="G3" s="104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6" s="18" customFormat="1" ht="32.25" customHeight="1" thickTop="1" thickBot="1" x14ac:dyDescent="0.3">
      <c r="A4" s="103"/>
      <c r="B4" s="71"/>
      <c r="D4" s="70"/>
      <c r="E4" s="70"/>
      <c r="F4" s="72"/>
      <c r="G4" s="10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</row>
    <row r="5" spans="1:46" s="20" customFormat="1" ht="16.5" customHeight="1" x14ac:dyDescent="0.2">
      <c r="A5" s="105"/>
      <c r="B5" s="41" t="s">
        <v>18</v>
      </c>
      <c r="C5" s="42"/>
      <c r="D5" s="93" t="s">
        <v>19</v>
      </c>
      <c r="E5" s="43"/>
      <c r="F5" s="44"/>
      <c r="G5" s="10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</row>
    <row r="6" spans="1:46" s="11" customFormat="1" ht="14.25" customHeight="1" x14ac:dyDescent="0.2">
      <c r="A6" s="105"/>
      <c r="B6" s="46" t="s">
        <v>0</v>
      </c>
      <c r="C6" s="97" t="s">
        <v>2</v>
      </c>
      <c r="D6" s="97" t="s">
        <v>12</v>
      </c>
      <c r="E6" s="97" t="s">
        <v>6</v>
      </c>
      <c r="F6" s="47" t="s">
        <v>1</v>
      </c>
      <c r="G6" s="10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74" customFormat="1" x14ac:dyDescent="0.2">
      <c r="A7" s="105"/>
      <c r="B7" s="45"/>
      <c r="C7" s="33" t="s">
        <v>11</v>
      </c>
      <c r="D7" s="34"/>
      <c r="E7" s="35"/>
      <c r="F7" s="81"/>
      <c r="G7" s="108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1:46" s="76" customFormat="1" ht="13.5" customHeight="1" x14ac:dyDescent="0.2">
      <c r="A8" s="105"/>
      <c r="B8" s="45"/>
      <c r="C8" s="33"/>
      <c r="D8" s="34"/>
      <c r="E8" s="35"/>
      <c r="F8" s="81"/>
      <c r="G8" s="109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</row>
    <row r="9" spans="1:46" s="78" customFormat="1" ht="17.25" customHeight="1" x14ac:dyDescent="0.2">
      <c r="A9" s="105"/>
      <c r="B9" s="48"/>
      <c r="C9" s="49"/>
      <c r="D9" s="94" t="s">
        <v>14</v>
      </c>
      <c r="E9" s="50"/>
      <c r="F9" s="51"/>
      <c r="G9" s="110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</row>
    <row r="10" spans="1:46" s="74" customFormat="1" ht="15.75" customHeight="1" x14ac:dyDescent="0.2">
      <c r="A10" s="105"/>
      <c r="B10" s="46" t="s">
        <v>0</v>
      </c>
      <c r="C10" s="97" t="s">
        <v>2</v>
      </c>
      <c r="D10" s="97" t="s">
        <v>12</v>
      </c>
      <c r="E10" s="97" t="s">
        <v>6</v>
      </c>
      <c r="F10" s="47" t="s">
        <v>1</v>
      </c>
      <c r="G10" s="108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</row>
    <row r="11" spans="1:46" s="13" customFormat="1" ht="92.25" customHeight="1" x14ac:dyDescent="0.2">
      <c r="A11" s="111"/>
      <c r="B11" s="143">
        <v>41866</v>
      </c>
      <c r="C11" s="144">
        <v>396.9</v>
      </c>
      <c r="D11" s="147" t="s">
        <v>88</v>
      </c>
      <c r="E11" s="145" t="s">
        <v>86</v>
      </c>
      <c r="F11" s="146" t="s">
        <v>87</v>
      </c>
      <c r="G11" s="112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6" s="76" customFormat="1" ht="13.5" thickBot="1" x14ac:dyDescent="0.25">
      <c r="A12" s="113"/>
      <c r="B12" s="82"/>
      <c r="C12" s="83"/>
      <c r="D12" s="83"/>
      <c r="E12" s="84"/>
      <c r="F12" s="85"/>
      <c r="G12" s="109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</row>
    <row r="13" spans="1:46" ht="25.5" customHeight="1" thickBot="1" x14ac:dyDescent="0.25">
      <c r="A13" s="113"/>
      <c r="B13" s="22"/>
      <c r="C13" s="22"/>
      <c r="D13" s="22"/>
      <c r="E13" s="22"/>
      <c r="F13" s="22"/>
      <c r="G13" s="109"/>
    </row>
    <row r="14" spans="1:46" ht="14.25" customHeight="1" x14ac:dyDescent="0.2">
      <c r="A14" s="113"/>
      <c r="B14" s="41" t="s">
        <v>20</v>
      </c>
      <c r="C14" s="42"/>
      <c r="D14" s="93" t="s">
        <v>19</v>
      </c>
      <c r="E14" s="43"/>
      <c r="F14" s="44"/>
      <c r="G14" s="109"/>
    </row>
    <row r="15" spans="1:46" x14ac:dyDescent="0.2">
      <c r="A15" s="113"/>
      <c r="B15" s="46" t="s">
        <v>0</v>
      </c>
      <c r="C15" s="97" t="s">
        <v>2</v>
      </c>
      <c r="D15" s="97" t="s">
        <v>12</v>
      </c>
      <c r="E15" s="97" t="s">
        <v>6</v>
      </c>
      <c r="F15" s="47" t="s">
        <v>1</v>
      </c>
      <c r="G15" s="109"/>
    </row>
    <row r="16" spans="1:46" x14ac:dyDescent="0.2">
      <c r="A16" s="113"/>
      <c r="B16" s="45"/>
      <c r="C16" s="33" t="s">
        <v>11</v>
      </c>
      <c r="D16" s="34"/>
      <c r="E16" s="35"/>
      <c r="F16" s="81"/>
      <c r="G16" s="109"/>
    </row>
    <row r="17" spans="1:7" x14ac:dyDescent="0.2">
      <c r="A17" s="113"/>
      <c r="B17" s="45"/>
      <c r="C17" s="33"/>
      <c r="D17" s="34"/>
      <c r="E17" s="35"/>
      <c r="F17" s="81"/>
      <c r="G17" s="109"/>
    </row>
    <row r="18" spans="1:7" ht="14.25" customHeight="1" x14ac:dyDescent="0.2">
      <c r="A18" s="113"/>
      <c r="B18" s="48"/>
      <c r="C18" s="49"/>
      <c r="D18" s="94" t="s">
        <v>14</v>
      </c>
      <c r="E18" s="50"/>
      <c r="F18" s="51"/>
      <c r="G18" s="109"/>
    </row>
    <row r="19" spans="1:7" x14ac:dyDescent="0.2">
      <c r="A19" s="113"/>
      <c r="B19" s="46" t="s">
        <v>0</v>
      </c>
      <c r="C19" s="97" t="s">
        <v>2</v>
      </c>
      <c r="D19" s="97"/>
      <c r="E19" s="97" t="s">
        <v>6</v>
      </c>
      <c r="F19" s="47" t="s">
        <v>1</v>
      </c>
      <c r="G19" s="109"/>
    </row>
    <row r="20" spans="1:7" x14ac:dyDescent="0.2">
      <c r="A20" s="113"/>
      <c r="B20" s="45" t="s">
        <v>13</v>
      </c>
      <c r="C20" s="33" t="s">
        <v>11</v>
      </c>
      <c r="D20" s="34"/>
      <c r="E20" s="35"/>
      <c r="F20" s="81" t="s">
        <v>13</v>
      </c>
      <c r="G20" s="109"/>
    </row>
    <row r="21" spans="1:7" ht="13.5" thickBot="1" x14ac:dyDescent="0.25">
      <c r="A21" s="113"/>
      <c r="B21" s="82"/>
      <c r="C21" s="83"/>
      <c r="D21" s="83"/>
      <c r="E21" s="84"/>
      <c r="F21" s="85"/>
      <c r="G21" s="109"/>
    </row>
    <row r="22" spans="1:7" ht="28.5" customHeight="1" thickBot="1" x14ac:dyDescent="0.25">
      <c r="A22" s="113"/>
      <c r="B22" s="22"/>
      <c r="C22" s="22"/>
      <c r="D22" s="22"/>
      <c r="E22" s="80"/>
      <c r="F22" s="22"/>
      <c r="G22" s="109"/>
    </row>
    <row r="23" spans="1:7" ht="15.75" customHeight="1" x14ac:dyDescent="0.2">
      <c r="A23" s="113"/>
      <c r="B23" s="148" t="s">
        <v>10</v>
      </c>
      <c r="C23" s="149"/>
      <c r="D23" s="149"/>
      <c r="E23" s="149"/>
      <c r="F23" s="150"/>
      <c r="G23" s="109"/>
    </row>
    <row r="24" spans="1:7" ht="25.5" x14ac:dyDescent="0.2">
      <c r="A24" s="113"/>
      <c r="B24" s="46" t="s">
        <v>0</v>
      </c>
      <c r="C24" s="97" t="s">
        <v>9</v>
      </c>
      <c r="D24" s="97" t="s">
        <v>8</v>
      </c>
      <c r="E24" s="151" t="s">
        <v>7</v>
      </c>
      <c r="F24" s="152"/>
      <c r="G24" s="107"/>
    </row>
    <row r="25" spans="1:7" x14ac:dyDescent="0.2">
      <c r="A25" s="113"/>
      <c r="B25" s="45"/>
      <c r="C25" s="33" t="s">
        <v>11</v>
      </c>
      <c r="D25" s="34"/>
      <c r="E25" s="35"/>
      <c r="F25" s="81"/>
      <c r="G25" s="114"/>
    </row>
    <row r="26" spans="1:7" ht="13.5" thickBot="1" x14ac:dyDescent="0.25">
      <c r="A26" s="113"/>
      <c r="B26" s="61"/>
      <c r="C26" s="62"/>
      <c r="D26" s="63"/>
      <c r="E26" s="64"/>
      <c r="F26" s="86"/>
      <c r="G26" s="109"/>
    </row>
    <row r="27" spans="1:7" ht="15" thickBot="1" x14ac:dyDescent="0.25">
      <c r="A27" s="115"/>
      <c r="B27" s="116"/>
      <c r="C27" s="117"/>
      <c r="D27" s="118"/>
      <c r="E27" s="119"/>
      <c r="F27" s="119"/>
      <c r="G27" s="120"/>
    </row>
    <row r="28" spans="1:7" x14ac:dyDescent="0.2">
      <c r="B28" s="22"/>
      <c r="C28" s="22"/>
      <c r="D28" s="22"/>
      <c r="E28" s="80"/>
      <c r="F28" s="22"/>
    </row>
  </sheetData>
  <mergeCells count="2">
    <mergeCell ref="B23:F23"/>
    <mergeCell ref="E24:F24"/>
  </mergeCells>
  <pageMargins left="0.39370078740157483" right="0.39370078740157483" top="0.39370078740157483" bottom="0.39370078740157483" header="0.19685039370078741" footer="0.19685039370078741"/>
  <pageSetup paperSize="9" scale="82" orientation="portrait" r:id="rId1"/>
  <headerFooter>
    <oddFooter>&amp;L&amp;8Dir: 03/01/06&amp;C&amp;8&amp;F&amp;R&amp;8Printed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Travel</vt:lpstr>
      <vt:lpstr>Hospitality Gifts  &amp; Other </vt:lpstr>
      <vt:lpstr>'Hospitality Gifts  &amp; Other '!Print_Area</vt:lpstr>
      <vt:lpstr>Travel!Print_Area</vt:lpstr>
      <vt:lpstr>Travel!Print_Titles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Jones</dc:creator>
  <cp:lastModifiedBy>Kevin Jones</cp:lastModifiedBy>
  <cp:lastPrinted>2015-07-14T02:44:23Z</cp:lastPrinted>
  <dcterms:created xsi:type="dcterms:W3CDTF">2010-10-17T20:59:02Z</dcterms:created>
  <dcterms:modified xsi:type="dcterms:W3CDTF">2015-07-14T03:20:47Z</dcterms:modified>
</cp:coreProperties>
</file>