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7350"/>
  </bookViews>
  <sheets>
    <sheet name="Travel" sheetId="5" r:id="rId1"/>
    <sheet name="Hospitality" sheetId="2" r:id="rId2"/>
    <sheet name="Gifts and Benefits" sheetId="4" r:id="rId3"/>
    <sheet name="All other expenses" sheetId="3" r:id="rId4"/>
  </sheets>
  <definedNames>
    <definedName name="_xlnm.Print_Area" localSheetId="3">'All other expenses'!$A$1:$E$14</definedName>
    <definedName name="_xlnm.Print_Area" localSheetId="2">'Gifts and Benefits'!$A$1:$E$16</definedName>
    <definedName name="_xlnm.Print_Area" localSheetId="1">Hospitality!$A$1:$F$17</definedName>
    <definedName name="_xlnm.Print_Area" localSheetId="0">Travel!$A$1:$E$140</definedName>
  </definedNames>
  <calcPr calcId="145621"/>
</workbook>
</file>

<file path=xl/calcChain.xml><?xml version="1.0" encoding="utf-8"?>
<calcChain xmlns="http://schemas.openxmlformats.org/spreadsheetml/2006/main">
  <c r="B10" i="5" l="1"/>
  <c r="B135" i="5" l="1"/>
  <c r="B130" i="5" l="1"/>
  <c r="B90" i="5"/>
  <c r="B89" i="5"/>
  <c r="B103" i="5"/>
  <c r="B88" i="5"/>
  <c r="B95" i="5"/>
  <c r="B99" i="5"/>
  <c r="B32" i="5"/>
  <c r="B96" i="5"/>
  <c r="B33" i="5"/>
  <c r="B132" i="5"/>
  <c r="B131" i="5"/>
  <c r="B133" i="5"/>
  <c r="B127" i="5"/>
  <c r="B129" i="5"/>
  <c r="B128" i="5"/>
  <c r="B126" i="5"/>
  <c r="B124" i="5"/>
  <c r="B125" i="5"/>
  <c r="B123" i="5"/>
  <c r="B75" i="5"/>
  <c r="B100" i="5"/>
  <c r="B122" i="5"/>
  <c r="B120" i="5"/>
  <c r="B121" i="5"/>
  <c r="B106" i="5"/>
  <c r="B43" i="5" l="1"/>
  <c r="B134" i="5"/>
  <c r="B137" i="5" s="1"/>
  <c r="B10" i="3"/>
  <c r="B4" i="3"/>
  <c r="B3" i="3"/>
  <c r="B2" i="3"/>
  <c r="B4" i="4"/>
  <c r="B3" i="4"/>
  <c r="B2" i="4"/>
  <c r="B4" i="2"/>
  <c r="B3" i="2"/>
  <c r="B2" i="2"/>
  <c r="B15" i="5" l="1"/>
  <c r="B83" i="5"/>
  <c r="B80" i="5"/>
  <c r="B78" i="5"/>
  <c r="B74" i="5"/>
  <c r="B71" i="5"/>
  <c r="B67" i="5"/>
  <c r="B66" i="5"/>
  <c r="B61" i="5"/>
  <c r="B55" i="5"/>
  <c r="B53" i="5"/>
  <c r="B18" i="5"/>
  <c r="B30" i="5" s="1"/>
  <c r="B115" i="5" l="1"/>
  <c r="B46" i="5"/>
  <c r="B139" i="5" l="1"/>
  <c r="B53" i="2"/>
  <c r="B55" i="4"/>
  <c r="B52" i="2"/>
  <c r="B54" i="4"/>
  <c r="B51" i="2"/>
  <c r="B53" i="4"/>
  <c r="B12" i="3" l="1"/>
  <c r="D14" i="4"/>
  <c r="B14" i="2"/>
</calcChain>
</file>

<file path=xl/sharedStrings.xml><?xml version="1.0" encoding="utf-8"?>
<sst xmlns="http://schemas.openxmlformats.org/spreadsheetml/2006/main" count="278" uniqueCount="154">
  <si>
    <t>Date</t>
  </si>
  <si>
    <t>Location/s</t>
  </si>
  <si>
    <t>Location</t>
  </si>
  <si>
    <t>Disclosure period</t>
  </si>
  <si>
    <t>Sub total</t>
  </si>
  <si>
    <t>All Other Expenses</t>
  </si>
  <si>
    <t>Total travel expenses</t>
  </si>
  <si>
    <t xml:space="preserve">Organisation Name </t>
  </si>
  <si>
    <t>Chief Executive</t>
  </si>
  <si>
    <t>International, domestic and local travel expenses</t>
  </si>
  <si>
    <t>Total other expenses</t>
  </si>
  <si>
    <t>Gifts  and hospitality</t>
  </si>
  <si>
    <t xml:space="preserve">Hospitality Offered to Third Parties </t>
  </si>
  <si>
    <t xml:space="preserve">Total  expenses </t>
  </si>
  <si>
    <t>Total gifts &amp; benefits</t>
  </si>
  <si>
    <t>Chief Executive Expense Disclosure</t>
  </si>
  <si>
    <t>Date(s)</t>
  </si>
  <si>
    <t>Offered by 
(who made the offer?)</t>
  </si>
  <si>
    <t>Description ** (e.g. event tickets,  etc)</t>
  </si>
  <si>
    <t>Hospitality</t>
  </si>
  <si>
    <t>All other expenditure incurred by the chief executive that is not travel, hospitality or gifts</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</si>
  <si>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</si>
  <si>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</si>
  <si>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</si>
  <si>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All hospitality expenses provided by the CE in the context of his/her job to anyone external to the Public Service or statutory Crown entities.</t>
  </si>
  <si>
    <t>Comments</t>
  </si>
  <si>
    <t>Airfares</t>
  </si>
  <si>
    <t>Hotel</t>
  </si>
  <si>
    <t>Electoral Commission</t>
  </si>
  <si>
    <t>Alicia Wright</t>
  </si>
  <si>
    <t>Cost ($)
(exc GST )</t>
  </si>
  <si>
    <t xml:space="preserve">Comment / explanation </t>
  </si>
  <si>
    <t>Nature</t>
  </si>
  <si>
    <t>Cost ($)
(exc GST)</t>
  </si>
  <si>
    <t xml:space="preserve">Purpose of trip </t>
  </si>
  <si>
    <t xml:space="preserve">Purpose </t>
  </si>
  <si>
    <t>Estimated value (NZ$)
(exc GST )</t>
  </si>
  <si>
    <t>Gifts and Benefits over $50 annual value</t>
  </si>
  <si>
    <t>Airport carparking while visit Gisborne</t>
  </si>
  <si>
    <t>Refreshment at airport - visit Westport</t>
  </si>
  <si>
    <t>Voting Services Regional Debrief Meeting Airport car park.</t>
  </si>
  <si>
    <t>Voting Services Regional Debrief Meeting dinner.</t>
  </si>
  <si>
    <t>Air travel</t>
  </si>
  <si>
    <t xml:space="preserve">Heathrow Express </t>
  </si>
  <si>
    <t>18-30 July 2017</t>
  </si>
  <si>
    <t>Attendance at two electoral administration conferences in London:  
1. The Four Countries Conference 2017 -   Modernisation: Challenges in modernising the electoral system and includes sessions on cyber security, future of technology, advance and online voting, and automatic registration.
2. The Cambridge Conference - How the role of those who lead election management bodies can respond to the electoral and political ‘shocks’ across the world.</t>
  </si>
  <si>
    <t>Month</t>
  </si>
  <si>
    <t>Dinner while visiting Westport</t>
  </si>
  <si>
    <t>Lunch while visiting Whangarei</t>
  </si>
  <si>
    <t>Car park at airport - Voting Services regional debrief meeting</t>
  </si>
  <si>
    <t>Visit Gisborne - post-election debrief meeting</t>
  </si>
  <si>
    <t>Total for NZ Travel</t>
  </si>
  <si>
    <t>Total for Overseas Travel</t>
  </si>
  <si>
    <t>Total for Local Travel</t>
  </si>
  <si>
    <t>Cost (exc GST )</t>
  </si>
  <si>
    <t>Train</t>
  </si>
  <si>
    <t xml:space="preserve">Nature </t>
  </si>
  <si>
    <t>Visit Auckland for post-election de-brief</t>
  </si>
  <si>
    <t>Visit Tauranga for post-election debrief</t>
  </si>
  <si>
    <t>Visit Christchurch for post-election debrief</t>
  </si>
  <si>
    <t>Parking</t>
  </si>
  <si>
    <t>Dinner</t>
  </si>
  <si>
    <t>Acommodation</t>
  </si>
  <si>
    <t>Car park at airport - pick up</t>
  </si>
  <si>
    <t>Voting Services Regional Debrief Meeting -  Airport Pickup Parking</t>
  </si>
  <si>
    <t>Attendance at the ECANZ and ERRN meetings in Perth from 8 to 10 November.  The focus of the meetings was voting systems and informality, candidate eligibility, impacts of advance voting on administration and campaigning, party donations, security and foreign interference in domestic elections, technology and electronic voting.</t>
  </si>
  <si>
    <t>7-11 Nov 2017</t>
  </si>
  <si>
    <t>7-10 Nov 2017</t>
  </si>
  <si>
    <t xml:space="preserve">Taxi in Perth </t>
  </si>
  <si>
    <t xml:space="preserve">Dinner while in Perth </t>
  </si>
  <si>
    <t>Breakfast while in Perth</t>
  </si>
  <si>
    <t xml:space="preserve">Dinner (x2) while in Perth </t>
  </si>
  <si>
    <t>Taxi in Perth</t>
  </si>
  <si>
    <t>Taxi</t>
  </si>
  <si>
    <t>Meals</t>
  </si>
  <si>
    <t>Total for Trip to London Conferences</t>
  </si>
  <si>
    <t>Vist Gisborne</t>
  </si>
  <si>
    <t xml:space="preserve">Visit Westport                     </t>
  </si>
  <si>
    <t>Organisation</t>
  </si>
  <si>
    <t>Period</t>
  </si>
  <si>
    <t>Airport carparking while visiting Westport</t>
  </si>
  <si>
    <t>Airport carparking while visit Christchurch</t>
  </si>
  <si>
    <t>23-25 July 2017</t>
  </si>
  <si>
    <t>Visit Christchurch</t>
  </si>
  <si>
    <t>Visit Napier electorates</t>
  </si>
  <si>
    <t xml:space="preserve">Visit Christchurch electorates </t>
  </si>
  <si>
    <t>Vist to Whangarei &amp; Auckland Electorates</t>
  </si>
  <si>
    <t>Breakfast Meeting</t>
  </si>
  <si>
    <t>Milage</t>
  </si>
  <si>
    <t>Travel from Wtgn Airport to City</t>
  </si>
  <si>
    <t>CHCH Airport to CHCH Office return</t>
  </si>
  <si>
    <t>To Wellington Airport from City</t>
  </si>
  <si>
    <t>Wgtn Airport to City</t>
  </si>
  <si>
    <t>Airport Parking - Auckland Regional Staff Meeting</t>
  </si>
  <si>
    <t>Airport Parking - CHCH Regional Staff Meeting</t>
  </si>
  <si>
    <t>Hamilton Kapa Haka Group Visit - Dinner</t>
  </si>
  <si>
    <t>From Airport to Hotel</t>
  </si>
  <si>
    <t>Dinner in Sydney with 1 staff member</t>
  </si>
  <si>
    <t>Coffee at the Conference</t>
  </si>
  <si>
    <t xml:space="preserve">Meal while at the Sydney Airport </t>
  </si>
  <si>
    <t>5-7 Mar 2018</t>
  </si>
  <si>
    <t>Hotel to Airport</t>
  </si>
  <si>
    <t>MEO launch in Whangarei - Lunch with 5 staff</t>
  </si>
  <si>
    <t>Food at Airport</t>
  </si>
  <si>
    <t>Airport carpark - pick up - back from MEO Launch</t>
  </si>
  <si>
    <t>5-10 March 2018</t>
  </si>
  <si>
    <t>8-9 Mar 2018</t>
  </si>
  <si>
    <t>Total for Trip to ECANZ Perth Meeting</t>
  </si>
  <si>
    <t>Total for Trip to ECANZ in Sydney &amp; Fiji</t>
  </si>
  <si>
    <t>Visit Auckland for Regional Staff meeting</t>
  </si>
  <si>
    <t>Air Travel</t>
  </si>
  <si>
    <t>Visit Christchurch for Regional Staff meeting</t>
  </si>
  <si>
    <t>Visit Hamilton &amp; Whangarei for Launch of the 2018 Maori Electoral Option</t>
  </si>
  <si>
    <t>23-24 March 2018</t>
  </si>
  <si>
    <t>13-14 April 2018</t>
  </si>
  <si>
    <t xml:space="preserve">Visit Hamilton for MEO sponsored Kapa Haka Event </t>
  </si>
  <si>
    <t>1 night - Whangerei Distinction Hotel</t>
  </si>
  <si>
    <t>Rental Car - Hamilton to Auckland for Whangarei flight</t>
  </si>
  <si>
    <t>Rental</t>
  </si>
  <si>
    <t>WTGN Airport parking.</t>
  </si>
  <si>
    <t xml:space="preserve">Visit Auckland re preparations for the Northcote by-election </t>
  </si>
  <si>
    <t>Vist Auckland for the Tamaki Kapa Haka event for MEO Campaign</t>
  </si>
  <si>
    <t>Rental Car - travel from airport to venue</t>
  </si>
  <si>
    <t xml:space="preserve">1 July 2017 to 30 June 2018 </t>
  </si>
  <si>
    <t>International Travel (including  travel within NZ at beginning and end of overseas trip)</t>
  </si>
  <si>
    <t>Domestic Travel (within NZ, including travel to and from local airport)</t>
  </si>
  <si>
    <t>Local Travel (within City, excluding travel to airport)</t>
  </si>
  <si>
    <t>Travel from Takapuna to Auck Airport</t>
  </si>
  <si>
    <t>Travel from City to Wtgn Airport</t>
  </si>
  <si>
    <t>Travel - Wellington to Palmerston North return - to training for contracted Community Groups re 2018 MEO Campaign</t>
  </si>
  <si>
    <t>Fiji Electoral Commission</t>
  </si>
  <si>
    <t>Displayed in the Electoral Commission National Office</t>
  </si>
  <si>
    <t>A framed wooden wall hanging</t>
  </si>
  <si>
    <t>Pure Fiji beauty products gift set</t>
  </si>
  <si>
    <t xml:space="preserve">Distributed amongst Commission staff </t>
  </si>
  <si>
    <t>No. of items = 2</t>
  </si>
  <si>
    <t>Relationship building with respect to the Commission's International Assistance work for MFAT</t>
  </si>
  <si>
    <t>Boulcott Bistro</t>
  </si>
  <si>
    <t xml:space="preserve">Dinner for 8 </t>
  </si>
  <si>
    <t xml:space="preserve">Hosting Tongan Electoral Commission delegation (study trip to NZ) of 4 </t>
  </si>
  <si>
    <t xml:space="preserve">Attendance at the ECANZ meetings in Sydney from 5 to 7 March - and travel to Nandi Fiji for the hand over of election materials to the Fiji Electoral Commission.  </t>
  </si>
  <si>
    <t>Reason</t>
  </si>
  <si>
    <t>Snack/drink while in Perth</t>
  </si>
  <si>
    <t>3 nights accomodation</t>
  </si>
  <si>
    <t>4 nights accomodation</t>
  </si>
  <si>
    <t>3 nights accomodation, Sydney</t>
  </si>
  <si>
    <t>2 nights accomodations, Fiji</t>
  </si>
  <si>
    <t xml:space="preserve">Airport carpark - pick up </t>
  </si>
  <si>
    <t>1 Nights accomodation</t>
  </si>
  <si>
    <t>1 nighta accomodation</t>
  </si>
  <si>
    <t>1 nights accomodation</t>
  </si>
  <si>
    <t>Offsite meeting</t>
  </si>
  <si>
    <t>Discuss Election 2017 (1 other attendee)</t>
  </si>
  <si>
    <t>Wellington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</si>
</sst>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b/>
      <sz val="16"/>
      <color indexed="8"/>
      <name val="Arial"/>
      <family val="2"/>
    </font>
    <font>
      <sz val="16"/>
      <color theme="1"/>
      <name val="Arial"/>
      <family val="2"/>
    </font>
    <font>
      <b/>
      <sz val="16"/>
      <color theme="1"/>
      <name val="Arial"/>
      <family val="2"/>
    </font>
  </fonts>
  <fills count="9">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diagonal/>
    </border>
    <border>
      <left style="medium">
        <color auto="1"/>
      </left>
      <right style="thin">
        <color indexed="64"/>
      </right>
      <top style="thin">
        <color indexed="64"/>
      </top>
      <bottom style="thin">
        <color indexed="64"/>
      </bottom>
      <diagonal/>
    </border>
    <border>
      <left/>
      <right style="medium">
        <color auto="1"/>
      </right>
      <top/>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top/>
      <bottom/>
      <diagonal/>
    </border>
    <border>
      <left style="medium">
        <color auto="1"/>
      </left>
      <right/>
      <top/>
      <bottom style="medium">
        <color auto="1"/>
      </bottom>
      <diagonal/>
    </border>
    <border>
      <left/>
      <right/>
      <top style="thin">
        <color indexed="64"/>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s>
  <cellStyleXfs count="1">
    <xf numFmtId="0" fontId="0" fillId="0" borderId="0"/>
  </cellStyleXfs>
  <cellXfs count="187">
    <xf numFmtId="0" fontId="0" fillId="0" borderId="0" xfId="0"/>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2" fillId="6" borderId="3" xfId="0" applyFont="1" applyFill="1" applyBorder="1" applyAlignment="1">
      <alignment wrapText="1"/>
    </xf>
    <xf numFmtId="0" fontId="6" fillId="0" borderId="0"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2" fillId="0" borderId="0" xfId="0" applyFont="1" applyBorder="1"/>
    <xf numFmtId="0" fontId="6" fillId="0" borderId="12" xfId="0" applyFont="1" applyBorder="1" applyAlignment="1">
      <alignment wrapText="1"/>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0" fillId="0" borderId="1" xfId="0" applyBorder="1" applyAlignment="1">
      <alignment vertical="top"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15" fillId="0" borderId="0" xfId="0" applyFont="1" applyBorder="1" applyAlignment="1">
      <alignment horizontal="center" vertical="center"/>
    </xf>
    <xf numFmtId="0" fontId="0" fillId="0" borderId="0" xfId="0" applyBorder="1" applyAlignment="1">
      <alignment vertical="top"/>
    </xf>
    <xf numFmtId="164" fontId="6" fillId="5" borderId="3" xfId="0" applyNumberFormat="1" applyFont="1" applyFill="1" applyBorder="1" applyAlignment="1">
      <alignment vertical="center" wrapText="1"/>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164" fontId="0" fillId="0" borderId="0" xfId="0" applyNumberFormat="1" applyFill="1" applyBorder="1" applyAlignment="1">
      <alignment horizontal="center" wrapText="1"/>
    </xf>
    <xf numFmtId="0" fontId="0" fillId="0" borderId="15" xfId="0" applyBorder="1" applyAlignment="1">
      <alignment wrapText="1"/>
    </xf>
    <xf numFmtId="0" fontId="4" fillId="7" borderId="16" xfId="0" applyFont="1" applyFill="1" applyBorder="1" applyAlignment="1">
      <alignment vertical="center" wrapText="1" readingOrder="1"/>
    </xf>
    <xf numFmtId="0" fontId="0" fillId="0" borderId="17" xfId="0" applyBorder="1" applyAlignment="1">
      <alignment wrapText="1"/>
    </xf>
    <xf numFmtId="0" fontId="1" fillId="0" borderId="17" xfId="0" applyFont="1" applyBorder="1" applyAlignment="1">
      <alignment wrapText="1"/>
    </xf>
    <xf numFmtId="0" fontId="2" fillId="0" borderId="17" xfId="0" applyFont="1" applyFill="1" applyBorder="1" applyAlignment="1">
      <alignment wrapText="1"/>
    </xf>
    <xf numFmtId="0" fontId="1" fillId="0" borderId="18" xfId="0" applyFont="1" applyBorder="1" applyAlignment="1">
      <alignment vertical="center" wrapText="1"/>
    </xf>
    <xf numFmtId="0" fontId="1" fillId="0" borderId="17" xfId="0" applyFont="1" applyBorder="1" applyAlignment="1">
      <alignment vertical="center" wrapText="1"/>
    </xf>
    <xf numFmtId="0" fontId="0" fillId="0" borderId="20" xfId="0" applyBorder="1" applyAlignment="1">
      <alignment vertical="top" wrapText="1"/>
    </xf>
    <xf numFmtId="0" fontId="1" fillId="8" borderId="18" xfId="0" applyFont="1" applyFill="1" applyBorder="1" applyAlignment="1">
      <alignment vertical="center" wrapText="1"/>
    </xf>
    <xf numFmtId="0" fontId="0" fillId="0" borderId="17" xfId="0" applyBorder="1" applyAlignment="1">
      <alignment vertical="center" wrapText="1"/>
    </xf>
    <xf numFmtId="0" fontId="5" fillId="5" borderId="18" xfId="0" applyFont="1" applyFill="1" applyBorder="1" applyAlignment="1">
      <alignment vertical="center" readingOrder="1"/>
    </xf>
    <xf numFmtId="0" fontId="0" fillId="0" borderId="17" xfId="0" applyFill="1" applyBorder="1" applyAlignment="1">
      <alignment wrapText="1"/>
    </xf>
    <xf numFmtId="0" fontId="0" fillId="0" borderId="21" xfId="0" applyBorder="1" applyAlignment="1">
      <alignment wrapText="1"/>
    </xf>
    <xf numFmtId="0" fontId="1" fillId="0" borderId="22" xfId="0" applyFont="1" applyBorder="1" applyAlignment="1">
      <alignment wrapText="1"/>
    </xf>
    <xf numFmtId="0" fontId="0" fillId="0" borderId="22" xfId="0" applyBorder="1" applyAlignment="1">
      <alignment wrapText="1"/>
    </xf>
    <xf numFmtId="0" fontId="0" fillId="0" borderId="23" xfId="0" applyBorder="1" applyAlignment="1">
      <alignment wrapText="1"/>
    </xf>
    <xf numFmtId="0" fontId="6" fillId="5" borderId="2" xfId="0" applyFont="1" applyFill="1" applyBorder="1" applyAlignment="1">
      <alignment vertical="center" wrapText="1"/>
    </xf>
    <xf numFmtId="0" fontId="0" fillId="0" borderId="0" xfId="0" applyFont="1" applyBorder="1" applyAlignment="1">
      <alignment wrapText="1"/>
    </xf>
    <xf numFmtId="0" fontId="0" fillId="0" borderId="0" xfId="0" applyBorder="1" applyAlignment="1">
      <alignment horizontal="center" wrapText="1"/>
    </xf>
    <xf numFmtId="164" fontId="0" fillId="0" borderId="25" xfId="0" applyNumberFormat="1" applyFill="1" applyBorder="1" applyAlignment="1">
      <alignment horizontal="center" vertical="top" wrapText="1"/>
    </xf>
    <xf numFmtId="0" fontId="0" fillId="0" borderId="25" xfId="0" applyBorder="1" applyAlignment="1">
      <alignment vertical="top" wrapText="1"/>
    </xf>
    <xf numFmtId="0" fontId="0" fillId="0" borderId="15" xfId="0" applyFill="1" applyBorder="1" applyAlignment="1">
      <alignment horizontal="center" vertical="top" wrapText="1"/>
    </xf>
    <xf numFmtId="0" fontId="0" fillId="0" borderId="17" xfId="0" applyFill="1" applyBorder="1" applyAlignment="1">
      <alignment horizontal="center" wrapText="1"/>
    </xf>
    <xf numFmtId="0" fontId="0" fillId="0" borderId="17" xfId="0" applyBorder="1" applyAlignment="1">
      <alignment horizontal="center" wrapText="1"/>
    </xf>
    <xf numFmtId="0" fontId="0" fillId="0" borderId="21" xfId="0" applyBorder="1" applyAlignment="1">
      <alignment vertical="top" wrapText="1"/>
    </xf>
    <xf numFmtId="0" fontId="0" fillId="0" borderId="23" xfId="0" applyBorder="1" applyAlignment="1">
      <alignment horizontal="center" wrapText="1"/>
    </xf>
    <xf numFmtId="0" fontId="1" fillId="0" borderId="18" xfId="0" applyFont="1" applyBorder="1" applyAlignment="1">
      <alignment horizontal="center" vertical="center" wrapText="1"/>
    </xf>
    <xf numFmtId="0" fontId="0" fillId="0" borderId="0" xfId="0" applyAlignment="1">
      <alignment horizontal="center"/>
    </xf>
    <xf numFmtId="0" fontId="0" fillId="0" borderId="0" xfId="0" applyBorder="1"/>
    <xf numFmtId="0" fontId="0" fillId="0" borderId="17" xfId="0" applyBorder="1" applyAlignment="1">
      <alignment horizontal="center"/>
    </xf>
    <xf numFmtId="0" fontId="1" fillId="0" borderId="18" xfId="0" applyFont="1" applyFill="1" applyBorder="1" applyAlignment="1">
      <alignment vertical="center" wrapText="1"/>
    </xf>
    <xf numFmtId="164" fontId="6" fillId="0" borderId="2" xfId="0" applyNumberFormat="1" applyFont="1" applyFill="1" applyBorder="1" applyAlignment="1">
      <alignment vertical="center" wrapText="1"/>
    </xf>
    <xf numFmtId="0" fontId="6" fillId="0" borderId="26" xfId="0" applyFont="1" applyBorder="1" applyAlignment="1">
      <alignment wrapText="1"/>
    </xf>
    <xf numFmtId="164" fontId="6" fillId="0" borderId="22" xfId="0" applyNumberFormat="1" applyFont="1" applyFill="1" applyBorder="1" applyAlignment="1">
      <alignment horizontal="center" wrapText="1"/>
    </xf>
    <xf numFmtId="164" fontId="0" fillId="0" borderId="0" xfId="0" applyNumberFormat="1" applyFill="1" applyBorder="1" applyAlignment="1">
      <alignment horizontal="right" wrapText="1"/>
    </xf>
    <xf numFmtId="164" fontId="1" fillId="0" borderId="2" xfId="0" applyNumberFormat="1" applyFont="1" applyFill="1" applyBorder="1" applyAlignment="1">
      <alignment horizontal="center" vertical="center"/>
    </xf>
    <xf numFmtId="15" fontId="6" fillId="0" borderId="20" xfId="0" applyNumberFormat="1" applyFont="1" applyFill="1" applyBorder="1" applyAlignment="1">
      <alignment horizontal="center" wrapText="1"/>
    </xf>
    <xf numFmtId="0" fontId="0" fillId="0" borderId="0" xfId="0" applyFont="1" applyAlignment="1">
      <alignment horizontal="center" wrapText="1"/>
    </xf>
    <xf numFmtId="0" fontId="6" fillId="0" borderId="0" xfId="0" applyFont="1" applyBorder="1" applyAlignment="1">
      <alignment horizontal="center" wrapText="1"/>
    </xf>
    <xf numFmtId="0" fontId="0" fillId="0" borderId="0" xfId="0" applyFont="1" applyBorder="1" applyAlignment="1">
      <alignment horizontal="center" wrapText="1"/>
    </xf>
    <xf numFmtId="14" fontId="0" fillId="0" borderId="0" xfId="0" applyNumberFormat="1" applyFont="1" applyAlignment="1">
      <alignment horizontal="center" wrapText="1"/>
    </xf>
    <xf numFmtId="14" fontId="6" fillId="0" borderId="0" xfId="0" applyNumberFormat="1" applyFont="1" applyBorder="1" applyAlignment="1">
      <alignment horizontal="center" wrapText="1"/>
    </xf>
    <xf numFmtId="14" fontId="0" fillId="0" borderId="0" xfId="0" applyNumberFormat="1" applyFont="1" applyBorder="1" applyAlignment="1">
      <alignment horizontal="center" wrapText="1"/>
    </xf>
    <xf numFmtId="15" fontId="6" fillId="0" borderId="24" xfId="0" applyNumberFormat="1" applyFont="1" applyFill="1" applyBorder="1" applyAlignment="1">
      <alignment horizontal="center" vertical="top" wrapText="1"/>
    </xf>
    <xf numFmtId="0" fontId="0" fillId="0" borderId="0" xfId="0" applyAlignment="1">
      <alignment horizontal="center" wrapText="1"/>
    </xf>
    <xf numFmtId="0" fontId="0" fillId="0" borderId="0" xfId="0" applyFill="1"/>
    <xf numFmtId="0" fontId="0" fillId="0" borderId="0" xfId="0" applyFill="1" applyAlignment="1">
      <alignment horizontal="center"/>
    </xf>
    <xf numFmtId="0" fontId="0" fillId="0" borderId="0" xfId="0" applyFill="1" applyAlignment="1">
      <alignment wrapText="1"/>
    </xf>
    <xf numFmtId="0" fontId="0" fillId="0" borderId="0" xfId="0" applyBorder="1" applyAlignment="1">
      <alignment wrapText="1"/>
    </xf>
    <xf numFmtId="0" fontId="0" fillId="0" borderId="0" xfId="0" applyAlignment="1">
      <alignment wrapText="1"/>
    </xf>
    <xf numFmtId="0" fontId="6" fillId="0" borderId="0" xfId="0" applyFont="1"/>
    <xf numFmtId="0" fontId="6" fillId="0" borderId="0" xfId="0" applyFont="1" applyFill="1"/>
    <xf numFmtId="0" fontId="0" fillId="0" borderId="0" xfId="0" applyAlignment="1">
      <alignment wrapText="1"/>
    </xf>
    <xf numFmtId="0" fontId="0" fillId="0" borderId="0" xfId="0" applyAlignment="1">
      <alignment wrapText="1"/>
    </xf>
    <xf numFmtId="0" fontId="0" fillId="0" borderId="0" xfId="0" applyFill="1" applyBorder="1" applyAlignment="1">
      <alignment horizontal="left" vertical="center" wrapText="1"/>
    </xf>
    <xf numFmtId="15" fontId="6" fillId="0" borderId="0" xfId="0" applyNumberFormat="1" applyFont="1" applyFill="1" applyBorder="1" applyAlignment="1">
      <alignment horizontal="left" vertical="center" wrapText="1"/>
    </xf>
    <xf numFmtId="0" fontId="0" fillId="0" borderId="6" xfId="0" applyFont="1" applyBorder="1" applyAlignment="1">
      <alignment horizontal="left" vertical="center" wrapText="1"/>
    </xf>
    <xf numFmtId="164" fontId="0" fillId="0" borderId="0" xfId="0" applyNumberForma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0" fontId="1" fillId="0" borderId="20" xfId="0" applyFont="1" applyBorder="1" applyAlignment="1">
      <alignment vertical="center" wrapText="1"/>
    </xf>
    <xf numFmtId="164" fontId="6" fillId="0" borderId="0" xfId="0" applyNumberFormat="1" applyFont="1" applyFill="1" applyBorder="1" applyAlignment="1">
      <alignment horizontal="center" wrapText="1"/>
    </xf>
    <xf numFmtId="0" fontId="0" fillId="0" borderId="0" xfId="0" applyFill="1" applyBorder="1"/>
    <xf numFmtId="0" fontId="6" fillId="0" borderId="0" xfId="0" applyFont="1" applyAlignment="1">
      <alignment wrapText="1"/>
    </xf>
    <xf numFmtId="0" fontId="6" fillId="0" borderId="0" xfId="0" applyFont="1" applyFill="1" applyBorder="1"/>
    <xf numFmtId="164" fontId="1" fillId="8" borderId="2" xfId="0" applyNumberFormat="1" applyFont="1" applyFill="1" applyBorder="1" applyAlignment="1">
      <alignment horizontal="right" vertical="center"/>
    </xf>
    <xf numFmtId="0" fontId="0" fillId="0" borderId="0" xfId="0" applyAlignment="1">
      <alignment wrapText="1"/>
    </xf>
    <xf numFmtId="0" fontId="0" fillId="0" borderId="0" xfId="0" applyAlignment="1">
      <alignment wrapText="1"/>
    </xf>
    <xf numFmtId="0" fontId="0" fillId="0" borderId="0" xfId="0" applyFont="1" applyFill="1"/>
    <xf numFmtId="0" fontId="0" fillId="8" borderId="2" xfId="0" applyFill="1" applyBorder="1" applyAlignment="1">
      <alignment wrapText="1"/>
    </xf>
    <xf numFmtId="0" fontId="6" fillId="8" borderId="2" xfId="0" applyFont="1" applyFill="1" applyBorder="1" applyAlignment="1">
      <alignment horizontal="center" vertical="center" wrapText="1"/>
    </xf>
    <xf numFmtId="0" fontId="0" fillId="0" borderId="0" xfId="0" applyAlignment="1">
      <alignment wrapText="1"/>
    </xf>
    <xf numFmtId="164" fontId="0" fillId="0" borderId="0" xfId="0" applyNumberFormat="1" applyFill="1" applyBorder="1" applyAlignment="1">
      <alignment horizontal="center" vertical="top" wrapText="1"/>
    </xf>
    <xf numFmtId="0" fontId="0" fillId="0" borderId="0" xfId="0" applyAlignment="1">
      <alignment horizontal="center" vertical="top"/>
    </xf>
    <xf numFmtId="15" fontId="6" fillId="0" borderId="20" xfId="0" applyNumberFormat="1" applyFont="1" applyFill="1" applyBorder="1" applyAlignment="1">
      <alignment horizontal="center" vertical="top" wrapText="1"/>
    </xf>
    <xf numFmtId="0" fontId="0" fillId="0" borderId="0" xfId="0" applyFont="1" applyBorder="1" applyAlignment="1">
      <alignment vertical="top" wrapText="1"/>
    </xf>
    <xf numFmtId="0" fontId="0" fillId="0" borderId="6" xfId="0" applyFont="1" applyBorder="1" applyAlignment="1">
      <alignment vertical="top" wrapText="1"/>
    </xf>
    <xf numFmtId="15" fontId="0" fillId="0" borderId="20" xfId="0" applyNumberFormat="1" applyFont="1" applyFill="1" applyBorder="1" applyAlignment="1">
      <alignment horizontal="center" vertical="top" wrapText="1"/>
    </xf>
    <xf numFmtId="0" fontId="0" fillId="0" borderId="0" xfId="0" applyFont="1" applyAlignment="1">
      <alignment horizontal="justify"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3" fillId="0" borderId="18" xfId="0" applyFont="1" applyFill="1" applyBorder="1" applyAlignment="1">
      <alignment horizontal="center" vertical="center" wrapText="1" readingOrder="1"/>
    </xf>
    <xf numFmtId="0" fontId="14" fillId="0" borderId="2" xfId="0" applyFont="1" applyBorder="1" applyAlignment="1">
      <alignment horizontal="center" vertical="center" wrapText="1" readingOrder="1"/>
    </xf>
    <xf numFmtId="0" fontId="9" fillId="0" borderId="19"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3" fillId="4" borderId="11" xfId="0" applyFont="1" applyFill="1" applyBorder="1" applyAlignment="1">
      <alignment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15"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3" fillId="4" borderId="7" xfId="0" applyFont="1" applyFill="1" applyBorder="1" applyAlignment="1">
      <alignment horizontal="left" vertical="center" readingOrder="1"/>
    </xf>
    <xf numFmtId="0" fontId="3" fillId="4" borderId="2" xfId="0" applyFont="1" applyFill="1" applyBorder="1" applyAlignment="1">
      <alignment horizontal="left" vertical="center" readingOrder="1"/>
    </xf>
    <xf numFmtId="0" fontId="0" fillId="0" borderId="2" xfId="0" applyBorder="1" applyAlignment="1">
      <alignment readingOrder="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3" fillId="0" borderId="9" xfId="0" applyFont="1" applyFill="1" applyBorder="1" applyAlignment="1">
      <alignment horizontal="center" vertical="center" wrapText="1" readingOrder="1"/>
    </xf>
    <xf numFmtId="0" fontId="13" fillId="0" borderId="0" xfId="0" applyFont="1" applyFill="1" applyBorder="1" applyAlignment="1">
      <alignment horizontal="center" vertical="center" wrapText="1" readingOrder="1"/>
    </xf>
    <xf numFmtId="0" fontId="13"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3" fillId="0" borderId="7" xfId="0" applyFont="1" applyFill="1" applyBorder="1" applyAlignment="1">
      <alignment horizontal="center" vertical="center" wrapText="1" readingOrder="1"/>
    </xf>
    <xf numFmtId="0" fontId="13" fillId="0" borderId="2" xfId="0" applyFont="1" applyFill="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8"/>
  <sheetViews>
    <sheetView tabSelected="1" workbookViewId="0">
      <selection activeCell="C129" sqref="C129"/>
    </sheetView>
  </sheetViews>
  <sheetFormatPr defaultColWidth="9.140625" defaultRowHeight="12.75" x14ac:dyDescent="0.2"/>
  <cols>
    <col min="1" max="1" width="23.5703125" style="6" customWidth="1"/>
    <col min="2" max="2" width="23.5703125" style="121" customWidth="1"/>
    <col min="3" max="3" width="77.28515625" style="121" customWidth="1"/>
    <col min="4" max="4" width="14.42578125" style="121" customWidth="1"/>
    <col min="5" max="5" width="3" style="121" customWidth="1"/>
    <col min="6" max="16384" width="9.140625" style="121"/>
  </cols>
  <sheetData>
    <row r="1" spans="1:5" ht="24" customHeight="1" x14ac:dyDescent="0.2">
      <c r="A1" s="150" t="s">
        <v>15</v>
      </c>
      <c r="B1" s="151"/>
      <c r="C1" s="151"/>
      <c r="D1" s="151"/>
      <c r="E1" s="72"/>
    </row>
    <row r="2" spans="1:5" ht="21" customHeight="1" x14ac:dyDescent="0.2">
      <c r="A2" s="73" t="s">
        <v>78</v>
      </c>
      <c r="B2" s="152" t="s">
        <v>28</v>
      </c>
      <c r="C2" s="152"/>
      <c r="D2" s="152"/>
      <c r="E2" s="74"/>
    </row>
    <row r="3" spans="1:5" ht="21" customHeight="1" x14ac:dyDescent="0.2">
      <c r="A3" s="73" t="s">
        <v>8</v>
      </c>
      <c r="B3" s="153" t="s">
        <v>29</v>
      </c>
      <c r="C3" s="153"/>
      <c r="D3" s="153"/>
      <c r="E3" s="74"/>
    </row>
    <row r="4" spans="1:5" ht="19.5" customHeight="1" x14ac:dyDescent="0.2">
      <c r="A4" s="73" t="s">
        <v>79</v>
      </c>
      <c r="B4" s="153" t="s">
        <v>123</v>
      </c>
      <c r="C4" s="153"/>
      <c r="D4" s="153"/>
      <c r="E4" s="74"/>
    </row>
    <row r="5" spans="1:5" s="2" customFormat="1" ht="18.75" customHeight="1" x14ac:dyDescent="0.2">
      <c r="A5" s="154" t="s">
        <v>9</v>
      </c>
      <c r="B5" s="155"/>
      <c r="C5" s="155"/>
      <c r="D5" s="155"/>
      <c r="E5" s="75"/>
    </row>
    <row r="6" spans="1:5" s="2" customFormat="1" ht="20.25" customHeight="1" x14ac:dyDescent="0.2">
      <c r="A6" s="156" t="s">
        <v>22</v>
      </c>
      <c r="B6" s="157"/>
      <c r="C6" s="157"/>
      <c r="D6" s="157"/>
      <c r="E6" s="75"/>
    </row>
    <row r="7" spans="1:5" s="3" customFormat="1" ht="19.5" customHeight="1" x14ac:dyDescent="0.2">
      <c r="A7" s="160" t="s">
        <v>124</v>
      </c>
      <c r="B7" s="161"/>
      <c r="C7" s="161"/>
      <c r="D7" s="162"/>
      <c r="E7" s="76"/>
    </row>
    <row r="8" spans="1:5" s="38" customFormat="1" x14ac:dyDescent="0.2">
      <c r="A8" s="77" t="s">
        <v>16</v>
      </c>
      <c r="B8" s="37" t="s">
        <v>54</v>
      </c>
      <c r="C8" s="37" t="s">
        <v>34</v>
      </c>
      <c r="D8" s="37" t="s">
        <v>56</v>
      </c>
      <c r="E8" s="78"/>
    </row>
    <row r="9" spans="1:5" ht="6.75" customHeight="1" thickBot="1" x14ac:dyDescent="0.25">
      <c r="A9" s="79"/>
      <c r="B9" s="120"/>
      <c r="C9" s="120"/>
      <c r="D9" s="120"/>
      <c r="E9" s="74"/>
    </row>
    <row r="10" spans="1:5" ht="78" customHeight="1" x14ac:dyDescent="0.2">
      <c r="A10" s="115" t="s">
        <v>44</v>
      </c>
      <c r="B10" s="91">
        <f>15660.03-2000-500</f>
        <v>13160.03</v>
      </c>
      <c r="C10" s="92" t="s">
        <v>45</v>
      </c>
      <c r="D10" s="93" t="s">
        <v>26</v>
      </c>
      <c r="E10" s="74"/>
    </row>
    <row r="11" spans="1:5" x14ac:dyDescent="0.2">
      <c r="A11" s="108">
        <v>42939</v>
      </c>
      <c r="B11" s="71">
        <v>39.630000000000003</v>
      </c>
      <c r="C11" s="120" t="s">
        <v>43</v>
      </c>
      <c r="D11" s="95" t="s">
        <v>55</v>
      </c>
      <c r="E11" s="74"/>
    </row>
    <row r="12" spans="1:5" ht="15.75" customHeight="1" x14ac:dyDescent="0.2">
      <c r="A12" s="108" t="s">
        <v>82</v>
      </c>
      <c r="B12" s="71">
        <v>1292.46</v>
      </c>
      <c r="C12" s="36" t="s">
        <v>143</v>
      </c>
      <c r="D12" s="94" t="s">
        <v>27</v>
      </c>
      <c r="E12" s="74"/>
    </row>
    <row r="13" spans="1:5" x14ac:dyDescent="0.2">
      <c r="A13" s="108">
        <v>42946</v>
      </c>
      <c r="B13" s="71">
        <v>7.83</v>
      </c>
      <c r="C13" s="100" t="s">
        <v>147</v>
      </c>
      <c r="D13" s="95" t="s">
        <v>60</v>
      </c>
      <c r="E13" s="74"/>
    </row>
    <row r="14" spans="1:5" ht="6.75" customHeight="1" x14ac:dyDescent="0.2">
      <c r="A14" s="79"/>
      <c r="B14" s="71"/>
      <c r="C14" s="120"/>
      <c r="D14" s="95"/>
      <c r="E14" s="74"/>
    </row>
    <row r="15" spans="1:5" ht="13.5" thickBot="1" x14ac:dyDescent="0.25">
      <c r="A15" s="96"/>
      <c r="B15" s="105">
        <f>SUM(B10:B14)</f>
        <v>14499.949999999999</v>
      </c>
      <c r="C15" s="104" t="s">
        <v>75</v>
      </c>
      <c r="D15" s="97"/>
      <c r="E15" s="74"/>
    </row>
    <row r="16" spans="1:5" ht="6.75" customHeight="1" thickBot="1" x14ac:dyDescent="0.25">
      <c r="A16" s="79"/>
      <c r="B16" s="106"/>
      <c r="C16" s="120"/>
      <c r="D16" s="90"/>
      <c r="E16" s="74"/>
    </row>
    <row r="17" spans="1:5" ht="51" x14ac:dyDescent="0.2">
      <c r="A17" s="115" t="s">
        <v>66</v>
      </c>
      <c r="B17" s="91">
        <v>1584.73</v>
      </c>
      <c r="C17" s="92" t="s">
        <v>65</v>
      </c>
      <c r="D17" s="93" t="s">
        <v>26</v>
      </c>
      <c r="E17" s="74"/>
    </row>
    <row r="18" spans="1:5" x14ac:dyDescent="0.2">
      <c r="A18" s="108" t="s">
        <v>67</v>
      </c>
      <c r="B18" s="71">
        <f>800.86/2</f>
        <v>400.43</v>
      </c>
      <c r="C18" s="36" t="s">
        <v>144</v>
      </c>
      <c r="D18" s="101" t="s">
        <v>27</v>
      </c>
      <c r="E18" s="74"/>
    </row>
    <row r="19" spans="1:5" x14ac:dyDescent="0.2">
      <c r="A19" s="108">
        <v>43046</v>
      </c>
      <c r="B19" s="71">
        <v>62</v>
      </c>
      <c r="C19" s="100" t="s">
        <v>68</v>
      </c>
      <c r="D19" s="95" t="s">
        <v>73</v>
      </c>
      <c r="E19" s="74"/>
    </row>
    <row r="20" spans="1:5" x14ac:dyDescent="0.2">
      <c r="A20" s="108">
        <v>43046</v>
      </c>
      <c r="B20" s="71">
        <v>19.28</v>
      </c>
      <c r="C20" s="100" t="s">
        <v>69</v>
      </c>
      <c r="D20" s="95" t="s">
        <v>74</v>
      </c>
      <c r="E20" s="74"/>
    </row>
    <row r="21" spans="1:5" x14ac:dyDescent="0.2">
      <c r="A21" s="108">
        <v>43047</v>
      </c>
      <c r="B21" s="71">
        <v>14.71</v>
      </c>
      <c r="C21" s="100" t="s">
        <v>70</v>
      </c>
      <c r="D21" s="95" t="s">
        <v>74</v>
      </c>
      <c r="E21" s="74"/>
    </row>
    <row r="22" spans="1:5" x14ac:dyDescent="0.2">
      <c r="A22" s="108">
        <v>43047</v>
      </c>
      <c r="B22" s="71">
        <v>15.05</v>
      </c>
      <c r="C22" s="100" t="s">
        <v>142</v>
      </c>
      <c r="D22" s="95" t="s">
        <v>74</v>
      </c>
      <c r="E22" s="74"/>
    </row>
    <row r="23" spans="1:5" x14ac:dyDescent="0.2">
      <c r="A23" s="108">
        <v>43047</v>
      </c>
      <c r="B23" s="71">
        <v>88.29</v>
      </c>
      <c r="C23" s="100" t="s">
        <v>71</v>
      </c>
      <c r="D23" s="95" t="s">
        <v>74</v>
      </c>
      <c r="E23" s="74"/>
    </row>
    <row r="24" spans="1:5" x14ac:dyDescent="0.2">
      <c r="A24" s="108">
        <v>43048</v>
      </c>
      <c r="B24" s="71">
        <v>21.64</v>
      </c>
      <c r="C24" s="100" t="s">
        <v>72</v>
      </c>
      <c r="D24" s="95" t="s">
        <v>73</v>
      </c>
      <c r="E24" s="74"/>
    </row>
    <row r="25" spans="1:5" x14ac:dyDescent="0.2">
      <c r="A25" s="108">
        <v>43048</v>
      </c>
      <c r="B25" s="71">
        <v>28.05</v>
      </c>
      <c r="C25" s="100" t="s">
        <v>72</v>
      </c>
      <c r="D25" s="95" t="s">
        <v>73</v>
      </c>
      <c r="E25" s="74"/>
    </row>
    <row r="26" spans="1:5" x14ac:dyDescent="0.2">
      <c r="A26" s="108">
        <v>43049</v>
      </c>
      <c r="B26" s="71">
        <v>25.13</v>
      </c>
      <c r="C26" s="100" t="s">
        <v>72</v>
      </c>
      <c r="D26" s="95" t="s">
        <v>73</v>
      </c>
      <c r="E26" s="74"/>
    </row>
    <row r="27" spans="1:5" x14ac:dyDescent="0.2">
      <c r="A27" s="108">
        <v>43049</v>
      </c>
      <c r="B27" s="71">
        <v>64.680000000000007</v>
      </c>
      <c r="C27" s="100" t="s">
        <v>72</v>
      </c>
      <c r="D27" s="95" t="s">
        <v>73</v>
      </c>
      <c r="E27" s="74"/>
    </row>
    <row r="28" spans="1:5" x14ac:dyDescent="0.2">
      <c r="A28" s="108">
        <v>43050</v>
      </c>
      <c r="B28" s="71">
        <v>4.78</v>
      </c>
      <c r="C28" s="100" t="s">
        <v>147</v>
      </c>
      <c r="D28" s="95" t="s">
        <v>60</v>
      </c>
      <c r="E28" s="74"/>
    </row>
    <row r="29" spans="1:5" x14ac:dyDescent="0.2">
      <c r="A29" s="108"/>
      <c r="B29" s="71"/>
      <c r="C29" s="100"/>
      <c r="D29" s="95"/>
      <c r="E29" s="74"/>
    </row>
    <row r="30" spans="1:5" ht="13.5" thickBot="1" x14ac:dyDescent="0.25">
      <c r="A30" s="96"/>
      <c r="B30" s="105">
        <f>SUM(B17:B29)</f>
        <v>2328.7700000000004</v>
      </c>
      <c r="C30" s="104" t="s">
        <v>107</v>
      </c>
      <c r="D30" s="97"/>
      <c r="E30" s="74"/>
    </row>
    <row r="31" spans="1:5" s="124" customFormat="1" ht="13.5" thickBot="1" x14ac:dyDescent="0.25">
      <c r="A31" s="79"/>
      <c r="B31" s="132"/>
      <c r="C31" s="41"/>
      <c r="D31" s="90"/>
      <c r="E31" s="74"/>
    </row>
    <row r="32" spans="1:5" s="124" customFormat="1" ht="29.25" customHeight="1" x14ac:dyDescent="0.2">
      <c r="A32" s="115" t="s">
        <v>105</v>
      </c>
      <c r="B32" s="91">
        <f>967+252.48+12.65+671.5+11</f>
        <v>1914.63</v>
      </c>
      <c r="C32" s="92" t="s">
        <v>140</v>
      </c>
      <c r="D32" s="93" t="s">
        <v>26</v>
      </c>
      <c r="E32" s="74"/>
    </row>
    <row r="33" spans="1:5" s="124" customFormat="1" ht="12.75" customHeight="1" x14ac:dyDescent="0.2">
      <c r="A33" s="108">
        <v>43164</v>
      </c>
      <c r="B33" s="71">
        <f>27.3*1.1</f>
        <v>30.030000000000005</v>
      </c>
      <c r="C33" s="133" t="s">
        <v>91</v>
      </c>
      <c r="D33" s="101" t="s">
        <v>73</v>
      </c>
      <c r="E33" s="74"/>
    </row>
    <row r="34" spans="1:5" s="124" customFormat="1" x14ac:dyDescent="0.2">
      <c r="A34" s="108" t="s">
        <v>100</v>
      </c>
      <c r="B34" s="71">
        <v>1050.18</v>
      </c>
      <c r="C34" s="133" t="s">
        <v>145</v>
      </c>
      <c r="D34" s="101" t="s">
        <v>27</v>
      </c>
      <c r="E34" s="74"/>
    </row>
    <row r="35" spans="1:5" s="124" customFormat="1" x14ac:dyDescent="0.2">
      <c r="A35" s="108">
        <v>43164</v>
      </c>
      <c r="B35" s="71">
        <v>64.010000000000005</v>
      </c>
      <c r="C35" s="100" t="s">
        <v>96</v>
      </c>
      <c r="D35" s="95" t="s">
        <v>73</v>
      </c>
      <c r="E35" s="74"/>
    </row>
    <row r="36" spans="1:5" s="124" customFormat="1" x14ac:dyDescent="0.2">
      <c r="A36" s="108">
        <v>43164</v>
      </c>
      <c r="B36" s="71">
        <v>62.21</v>
      </c>
      <c r="C36" s="100" t="s">
        <v>97</v>
      </c>
      <c r="D36" s="95" t="s">
        <v>74</v>
      </c>
      <c r="E36" s="74"/>
    </row>
    <row r="37" spans="1:5" s="124" customFormat="1" x14ac:dyDescent="0.2">
      <c r="A37" s="108">
        <v>43165</v>
      </c>
      <c r="B37" s="71">
        <v>4.41</v>
      </c>
      <c r="C37" s="100" t="s">
        <v>98</v>
      </c>
      <c r="D37" s="95" t="s">
        <v>74</v>
      </c>
      <c r="E37" s="74"/>
    </row>
    <row r="38" spans="1:5" s="124" customFormat="1" x14ac:dyDescent="0.2">
      <c r="A38" s="108">
        <v>43167</v>
      </c>
      <c r="B38" s="71">
        <v>10.49</v>
      </c>
      <c r="C38" s="133" t="s">
        <v>99</v>
      </c>
      <c r="D38" s="95" t="s">
        <v>74</v>
      </c>
      <c r="E38" s="74"/>
    </row>
    <row r="39" spans="1:5" s="124" customFormat="1" x14ac:dyDescent="0.2">
      <c r="A39" s="108">
        <v>43167</v>
      </c>
      <c r="B39" s="71">
        <v>80.959999999999994</v>
      </c>
      <c r="C39" s="133" t="s">
        <v>101</v>
      </c>
      <c r="D39" s="95" t="s">
        <v>73</v>
      </c>
      <c r="E39" s="74"/>
    </row>
    <row r="40" spans="1:5" s="124" customFormat="1" x14ac:dyDescent="0.2">
      <c r="A40" s="108" t="s">
        <v>106</v>
      </c>
      <c r="B40" s="71">
        <v>283.52999999999997</v>
      </c>
      <c r="C40" s="133" t="s">
        <v>146</v>
      </c>
      <c r="D40" s="95" t="s">
        <v>27</v>
      </c>
      <c r="E40" s="74"/>
    </row>
    <row r="41" spans="1:5" s="124" customFormat="1" x14ac:dyDescent="0.2">
      <c r="A41" s="108">
        <v>43169</v>
      </c>
      <c r="B41" s="71">
        <v>5.22</v>
      </c>
      <c r="C41" s="100" t="s">
        <v>147</v>
      </c>
      <c r="D41" s="95" t="s">
        <v>73</v>
      </c>
      <c r="E41" s="74"/>
    </row>
    <row r="42" spans="1:5" s="124" customFormat="1" x14ac:dyDescent="0.2">
      <c r="A42" s="108"/>
      <c r="B42" s="71"/>
      <c r="C42" s="100"/>
      <c r="D42" s="95"/>
      <c r="E42" s="74"/>
    </row>
    <row r="43" spans="1:5" s="124" customFormat="1" ht="13.5" thickBot="1" x14ac:dyDescent="0.25">
      <c r="A43" s="96"/>
      <c r="B43" s="105">
        <f>SUM(B32:B42)</f>
        <v>3505.6699999999996</v>
      </c>
      <c r="C43" s="104" t="s">
        <v>108</v>
      </c>
      <c r="D43" s="97"/>
      <c r="E43" s="74"/>
    </row>
    <row r="44" spans="1:5" s="125" customFormat="1" x14ac:dyDescent="0.2">
      <c r="A44" s="79"/>
      <c r="B44" s="132"/>
      <c r="C44" s="41"/>
      <c r="D44" s="90"/>
      <c r="E44" s="74"/>
    </row>
    <row r="45" spans="1:5" ht="7.5" customHeight="1" x14ac:dyDescent="0.2">
      <c r="A45" s="79"/>
      <c r="B45" s="71"/>
      <c r="C45" s="120"/>
      <c r="D45" s="90"/>
      <c r="E45" s="74"/>
    </row>
    <row r="46" spans="1:5" ht="15" customHeight="1" x14ac:dyDescent="0.2">
      <c r="A46" s="80" t="s">
        <v>4</v>
      </c>
      <c r="B46" s="136">
        <f>B15+B30+B43</f>
        <v>20334.39</v>
      </c>
      <c r="C46" s="141" t="s">
        <v>52</v>
      </c>
      <c r="D46" s="140"/>
      <c r="E46" s="74"/>
    </row>
    <row r="47" spans="1:5" ht="10.5" customHeight="1" x14ac:dyDescent="0.2">
      <c r="A47" s="102"/>
      <c r="B47" s="107"/>
      <c r="C47" s="41"/>
      <c r="D47" s="120"/>
      <c r="E47" s="74"/>
    </row>
    <row r="48" spans="1:5" s="3" customFormat="1" ht="19.5" customHeight="1" x14ac:dyDescent="0.2">
      <c r="A48" s="163" t="s">
        <v>125</v>
      </c>
      <c r="B48" s="164"/>
      <c r="C48" s="164"/>
      <c r="D48" s="5"/>
      <c r="E48" s="76"/>
    </row>
    <row r="49" spans="1:5" s="38" customFormat="1" ht="18.75" customHeight="1" x14ac:dyDescent="0.2">
      <c r="A49" s="98" t="s">
        <v>46</v>
      </c>
      <c r="B49" s="37" t="s">
        <v>54</v>
      </c>
      <c r="C49" s="37" t="s">
        <v>23</v>
      </c>
      <c r="D49" s="37" t="s">
        <v>56</v>
      </c>
      <c r="E49" s="78"/>
    </row>
    <row r="50" spans="1:5" ht="7.5" customHeight="1" x14ac:dyDescent="0.2">
      <c r="A50" s="108"/>
      <c r="B50" s="120"/>
      <c r="C50" s="120"/>
      <c r="D50" s="120"/>
      <c r="E50" s="74"/>
    </row>
    <row r="51" spans="1:5" x14ac:dyDescent="0.2">
      <c r="A51" s="108">
        <v>42929</v>
      </c>
      <c r="B51" s="71">
        <v>584.12</v>
      </c>
      <c r="C51" s="122" t="s">
        <v>85</v>
      </c>
      <c r="D51" s="99" t="s">
        <v>42</v>
      </c>
      <c r="E51" s="74"/>
    </row>
    <row r="52" spans="1:5" ht="7.5" customHeight="1" x14ac:dyDescent="0.2">
      <c r="A52" s="108"/>
      <c r="B52" s="71"/>
      <c r="C52"/>
      <c r="D52" s="99"/>
      <c r="E52" s="74"/>
    </row>
    <row r="53" spans="1:5" x14ac:dyDescent="0.2">
      <c r="A53" s="108">
        <v>42969</v>
      </c>
      <c r="B53" s="71">
        <f>583.68+11</f>
        <v>594.67999999999995</v>
      </c>
      <c r="C53" s="122" t="s">
        <v>84</v>
      </c>
      <c r="D53" s="99" t="s">
        <v>42</v>
      </c>
      <c r="E53" s="74"/>
    </row>
    <row r="54" spans="1:5" s="138" customFormat="1" ht="7.5" customHeight="1" x14ac:dyDescent="0.2">
      <c r="A54" s="108"/>
      <c r="B54" s="71"/>
      <c r="C54"/>
      <c r="D54" s="99"/>
      <c r="E54" s="74"/>
    </row>
    <row r="55" spans="1:5" x14ac:dyDescent="0.2">
      <c r="A55" s="108">
        <v>42979</v>
      </c>
      <c r="B55" s="71">
        <f>471.76+11</f>
        <v>482.76</v>
      </c>
      <c r="C55" s="122" t="s">
        <v>76</v>
      </c>
      <c r="D55" s="99" t="s">
        <v>42</v>
      </c>
      <c r="E55" s="74"/>
    </row>
    <row r="56" spans="1:5" x14ac:dyDescent="0.2">
      <c r="A56" s="108">
        <v>42979</v>
      </c>
      <c r="B56" s="71">
        <v>29.57</v>
      </c>
      <c r="C56" s="117" t="s">
        <v>38</v>
      </c>
      <c r="D56" s="99" t="s">
        <v>60</v>
      </c>
      <c r="E56" s="74"/>
    </row>
    <row r="57" spans="1:5" s="138" customFormat="1" ht="7.5" customHeight="1" x14ac:dyDescent="0.2">
      <c r="A57" s="108"/>
      <c r="B57" s="71"/>
      <c r="C57"/>
      <c r="D57" s="99"/>
      <c r="E57" s="74"/>
    </row>
    <row r="58" spans="1:5" x14ac:dyDescent="0.2">
      <c r="A58" s="108">
        <v>42983</v>
      </c>
      <c r="B58" s="71">
        <v>500</v>
      </c>
      <c r="C58" s="123" t="s">
        <v>83</v>
      </c>
      <c r="D58" s="99" t="s">
        <v>42</v>
      </c>
      <c r="E58" s="74"/>
    </row>
    <row r="59" spans="1:5" s="119" customFormat="1" x14ac:dyDescent="0.2">
      <c r="A59" s="108"/>
      <c r="B59" s="71">
        <v>29.57</v>
      </c>
      <c r="C59" s="117" t="s">
        <v>81</v>
      </c>
      <c r="D59" s="99" t="s">
        <v>60</v>
      </c>
      <c r="E59" s="83"/>
    </row>
    <row r="60" spans="1:5" s="138" customFormat="1" ht="7.5" customHeight="1" x14ac:dyDescent="0.2">
      <c r="A60" s="108"/>
      <c r="B60" s="71"/>
      <c r="C60"/>
      <c r="D60" s="99"/>
      <c r="E60" s="74"/>
    </row>
    <row r="61" spans="1:5" x14ac:dyDescent="0.2">
      <c r="A61" s="108">
        <v>42990</v>
      </c>
      <c r="B61" s="116">
        <f>346.09+11</f>
        <v>357.09</v>
      </c>
      <c r="C61" s="122" t="s">
        <v>77</v>
      </c>
      <c r="D61" s="99" t="s">
        <v>42</v>
      </c>
      <c r="E61" s="74"/>
    </row>
    <row r="62" spans="1:5" x14ac:dyDescent="0.2">
      <c r="A62" s="108">
        <v>42990</v>
      </c>
      <c r="B62" s="71">
        <v>3.04</v>
      </c>
      <c r="C62" t="s">
        <v>39</v>
      </c>
      <c r="D62" s="99" t="s">
        <v>74</v>
      </c>
      <c r="E62" s="74"/>
    </row>
    <row r="63" spans="1:5" x14ac:dyDescent="0.2">
      <c r="A63" s="108">
        <v>42990</v>
      </c>
      <c r="B63" s="71">
        <v>29.57</v>
      </c>
      <c r="C63" t="s">
        <v>47</v>
      </c>
      <c r="D63" s="99" t="s">
        <v>61</v>
      </c>
      <c r="E63" s="74"/>
    </row>
    <row r="64" spans="1:5" x14ac:dyDescent="0.2">
      <c r="A64" s="108">
        <v>42990</v>
      </c>
      <c r="B64" s="71">
        <v>29.57</v>
      </c>
      <c r="C64" t="s">
        <v>80</v>
      </c>
      <c r="D64" s="99"/>
      <c r="E64" s="74"/>
    </row>
    <row r="65" spans="1:5" s="138" customFormat="1" ht="7.5" customHeight="1" x14ac:dyDescent="0.2">
      <c r="A65" s="108"/>
      <c r="B65" s="71"/>
      <c r="C65"/>
      <c r="D65" s="99"/>
      <c r="E65" s="74"/>
    </row>
    <row r="66" spans="1:5" x14ac:dyDescent="0.2">
      <c r="A66" s="108">
        <v>42992</v>
      </c>
      <c r="B66" s="71">
        <f>492.43</f>
        <v>492.43</v>
      </c>
      <c r="C66" s="122" t="s">
        <v>86</v>
      </c>
      <c r="D66" s="99" t="s">
        <v>42</v>
      </c>
      <c r="E66" s="74"/>
    </row>
    <row r="67" spans="1:5" x14ac:dyDescent="0.2">
      <c r="A67" s="108">
        <v>42992</v>
      </c>
      <c r="B67" s="71">
        <f>343.57+11</f>
        <v>354.57</v>
      </c>
      <c r="C67" t="s">
        <v>148</v>
      </c>
      <c r="D67" s="99" t="s">
        <v>27</v>
      </c>
      <c r="E67" s="74"/>
    </row>
    <row r="68" spans="1:5" x14ac:dyDescent="0.2">
      <c r="A68" s="108">
        <v>42993</v>
      </c>
      <c r="B68" s="71">
        <v>10</v>
      </c>
      <c r="C68" t="s">
        <v>48</v>
      </c>
      <c r="D68" s="99" t="s">
        <v>74</v>
      </c>
      <c r="E68" s="74"/>
    </row>
    <row r="69" spans="1:5" x14ac:dyDescent="0.2">
      <c r="A69" s="108">
        <v>42993</v>
      </c>
      <c r="B69" s="71">
        <v>4.78</v>
      </c>
      <c r="C69" s="100" t="s">
        <v>63</v>
      </c>
      <c r="D69" s="99" t="s">
        <v>60</v>
      </c>
      <c r="E69" s="74"/>
    </row>
    <row r="70" spans="1:5" s="138" customFormat="1" ht="7.5" customHeight="1" x14ac:dyDescent="0.2">
      <c r="A70" s="108"/>
      <c r="B70" s="71"/>
      <c r="C70"/>
      <c r="D70" s="99"/>
      <c r="E70" s="74"/>
    </row>
    <row r="71" spans="1:5" x14ac:dyDescent="0.2">
      <c r="A71" s="108">
        <v>43026</v>
      </c>
      <c r="B71" s="71">
        <f>488.98+11</f>
        <v>499.98</v>
      </c>
      <c r="C71" s="122" t="s">
        <v>58</v>
      </c>
      <c r="D71" s="99" t="s">
        <v>42</v>
      </c>
      <c r="E71" s="74"/>
    </row>
    <row r="72" spans="1:5" x14ac:dyDescent="0.2">
      <c r="A72" s="108">
        <v>43026</v>
      </c>
      <c r="B72" s="71">
        <v>29.57</v>
      </c>
      <c r="C72" t="s">
        <v>40</v>
      </c>
      <c r="D72" s="99" t="s">
        <v>60</v>
      </c>
      <c r="E72" s="74"/>
    </row>
    <row r="73" spans="1:5" s="138" customFormat="1" ht="7.5" customHeight="1" x14ac:dyDescent="0.2">
      <c r="A73" s="108"/>
      <c r="B73" s="71"/>
      <c r="C73"/>
      <c r="D73" s="99"/>
      <c r="E73" s="74"/>
    </row>
    <row r="74" spans="1:5" x14ac:dyDescent="0.2">
      <c r="A74" s="108">
        <v>43027</v>
      </c>
      <c r="B74" s="71">
        <f>511.37+80.92+11+20+20</f>
        <v>643.29</v>
      </c>
      <c r="C74" s="122" t="s">
        <v>59</v>
      </c>
      <c r="D74" s="99" t="s">
        <v>42</v>
      </c>
      <c r="E74" s="74"/>
    </row>
    <row r="75" spans="1:5" s="124" customFormat="1" ht="12.75" customHeight="1" x14ac:dyDescent="0.2">
      <c r="A75" s="108">
        <v>43027</v>
      </c>
      <c r="B75" s="71">
        <f>(71.39+66.26)*1.1</f>
        <v>151.41500000000002</v>
      </c>
      <c r="C75" t="s">
        <v>90</v>
      </c>
      <c r="D75" s="99" t="s">
        <v>73</v>
      </c>
      <c r="E75" s="74"/>
    </row>
    <row r="76" spans="1:5" x14ac:dyDescent="0.2">
      <c r="A76" s="108">
        <v>43027</v>
      </c>
      <c r="B76" s="71">
        <v>29.57</v>
      </c>
      <c r="C76" t="s">
        <v>119</v>
      </c>
      <c r="D76" s="99" t="s">
        <v>60</v>
      </c>
      <c r="E76" s="74"/>
    </row>
    <row r="77" spans="1:5" s="138" customFormat="1" ht="7.5" customHeight="1" x14ac:dyDescent="0.2">
      <c r="A77" s="108"/>
      <c r="B77" s="71"/>
      <c r="C77"/>
      <c r="D77" s="99"/>
      <c r="E77" s="74"/>
    </row>
    <row r="78" spans="1:5" x14ac:dyDescent="0.2">
      <c r="A78" s="108">
        <v>43033</v>
      </c>
      <c r="B78" s="71">
        <f>239.33+154.95+86.08+11+40</f>
        <v>531.3599999999999</v>
      </c>
      <c r="C78" s="122" t="s">
        <v>57</v>
      </c>
      <c r="D78" s="99" t="s">
        <v>42</v>
      </c>
      <c r="E78" s="74"/>
    </row>
    <row r="79" spans="1:5" x14ac:dyDescent="0.2">
      <c r="A79" s="108">
        <v>43033</v>
      </c>
      <c r="B79" s="71">
        <v>23.39</v>
      </c>
      <c r="C79" t="s">
        <v>41</v>
      </c>
      <c r="D79" s="99" t="s">
        <v>61</v>
      </c>
      <c r="E79" s="74"/>
    </row>
    <row r="80" spans="1:5" x14ac:dyDescent="0.2">
      <c r="A80" s="108">
        <v>43033</v>
      </c>
      <c r="B80" s="71">
        <f>315/115*100</f>
        <v>273.91304347826087</v>
      </c>
      <c r="C80" s="117" t="s">
        <v>149</v>
      </c>
      <c r="D80" s="118" t="s">
        <v>62</v>
      </c>
      <c r="E80" s="74"/>
    </row>
    <row r="81" spans="1:5" x14ac:dyDescent="0.2">
      <c r="A81" s="108">
        <v>43034</v>
      </c>
      <c r="B81" s="71">
        <v>4.78</v>
      </c>
      <c r="C81" t="s">
        <v>64</v>
      </c>
      <c r="D81" s="99" t="s">
        <v>60</v>
      </c>
      <c r="E81" s="74"/>
    </row>
    <row r="82" spans="1:5" s="138" customFormat="1" ht="7.5" customHeight="1" x14ac:dyDescent="0.2">
      <c r="A82" s="108"/>
      <c r="B82" s="71"/>
      <c r="C82"/>
      <c r="D82" s="99"/>
      <c r="E82" s="74"/>
    </row>
    <row r="83" spans="1:5" x14ac:dyDescent="0.2">
      <c r="A83" s="108">
        <v>43042</v>
      </c>
      <c r="B83" s="71">
        <f>25.83+282.37</f>
        <v>308.2</v>
      </c>
      <c r="C83" s="122" t="s">
        <v>50</v>
      </c>
      <c r="D83" s="99" t="s">
        <v>42</v>
      </c>
      <c r="E83" s="74"/>
    </row>
    <row r="84" spans="1:5" ht="12.75" customHeight="1" x14ac:dyDescent="0.2">
      <c r="A84" s="108">
        <v>43042</v>
      </c>
      <c r="B84" s="71">
        <v>29.57</v>
      </c>
      <c r="C84" t="s">
        <v>49</v>
      </c>
      <c r="D84" s="99" t="s">
        <v>60</v>
      </c>
      <c r="E84" s="74"/>
    </row>
    <row r="85" spans="1:5" s="138" customFormat="1" ht="7.5" customHeight="1" x14ac:dyDescent="0.2">
      <c r="A85" s="108"/>
      <c r="B85" s="71"/>
      <c r="C85"/>
      <c r="D85" s="99"/>
      <c r="E85" s="74"/>
    </row>
    <row r="86" spans="1:5" s="142" customFormat="1" ht="13.5" customHeight="1" x14ac:dyDescent="0.2">
      <c r="A86" s="145">
        <v>43174</v>
      </c>
      <c r="B86" s="143">
        <v>197.1</v>
      </c>
      <c r="C86" s="6" t="s">
        <v>129</v>
      </c>
      <c r="D86" s="144" t="s">
        <v>88</v>
      </c>
      <c r="E86" s="74"/>
    </row>
    <row r="87" spans="1:5" s="142" customFormat="1" ht="7.5" customHeight="1" x14ac:dyDescent="0.2">
      <c r="A87" s="108"/>
      <c r="B87" s="71"/>
      <c r="C87"/>
      <c r="D87" s="99"/>
      <c r="E87" s="74"/>
    </row>
    <row r="88" spans="1:5" s="124" customFormat="1" ht="16.5" customHeight="1" x14ac:dyDescent="0.2">
      <c r="A88" s="108" t="s">
        <v>113</v>
      </c>
      <c r="B88" s="71">
        <f>149.79+40+308.19+226.41</f>
        <v>724.39</v>
      </c>
      <c r="C88" s="134" t="s">
        <v>112</v>
      </c>
      <c r="D88" s="99" t="s">
        <v>110</v>
      </c>
      <c r="E88" s="74"/>
    </row>
    <row r="89" spans="1:5" s="124" customFormat="1" ht="15" customHeight="1" x14ac:dyDescent="0.2">
      <c r="A89" s="108">
        <v>43182</v>
      </c>
      <c r="B89" s="71">
        <f>98.96+7</f>
        <v>105.96</v>
      </c>
      <c r="C89" s="10" t="s">
        <v>117</v>
      </c>
      <c r="D89" s="99" t="s">
        <v>118</v>
      </c>
      <c r="E89" s="74"/>
    </row>
    <row r="90" spans="1:5" s="124" customFormat="1" ht="17.25" customHeight="1" x14ac:dyDescent="0.2">
      <c r="A90" s="108">
        <v>43183</v>
      </c>
      <c r="B90" s="71">
        <f>129.57+20</f>
        <v>149.57</v>
      </c>
      <c r="C90" s="10" t="s">
        <v>116</v>
      </c>
      <c r="D90" s="99" t="s">
        <v>62</v>
      </c>
      <c r="E90" s="74"/>
    </row>
    <row r="91" spans="1:5" s="124" customFormat="1" ht="12.75" customHeight="1" x14ac:dyDescent="0.2">
      <c r="A91" s="108">
        <v>43183</v>
      </c>
      <c r="B91" s="71">
        <v>66.61</v>
      </c>
      <c r="C91" t="s">
        <v>102</v>
      </c>
      <c r="D91" s="99" t="s">
        <v>74</v>
      </c>
      <c r="E91" s="74"/>
    </row>
    <row r="92" spans="1:5" s="124" customFormat="1" ht="12.75" customHeight="1" x14ac:dyDescent="0.2">
      <c r="A92" s="108">
        <v>43183</v>
      </c>
      <c r="B92" s="71">
        <v>8.09</v>
      </c>
      <c r="C92" t="s">
        <v>103</v>
      </c>
      <c r="D92" s="99" t="s">
        <v>74</v>
      </c>
      <c r="E92" s="74"/>
    </row>
    <row r="93" spans="1:5" s="124" customFormat="1" ht="12.75" customHeight="1" x14ac:dyDescent="0.2">
      <c r="A93" s="108">
        <v>43183</v>
      </c>
      <c r="B93" s="71">
        <v>5.22</v>
      </c>
      <c r="C93" s="100" t="s">
        <v>104</v>
      </c>
      <c r="D93" s="99" t="s">
        <v>60</v>
      </c>
      <c r="E93" s="74"/>
    </row>
    <row r="94" spans="1:5" s="138" customFormat="1" ht="7.5" customHeight="1" x14ac:dyDescent="0.2">
      <c r="A94" s="108"/>
      <c r="B94" s="71"/>
      <c r="C94"/>
      <c r="D94" s="99"/>
      <c r="E94" s="74"/>
    </row>
    <row r="95" spans="1:5" s="124" customFormat="1" ht="12.75" customHeight="1" x14ac:dyDescent="0.2">
      <c r="A95" s="108">
        <v>43187</v>
      </c>
      <c r="B95" s="71">
        <f>286.67+25.83</f>
        <v>312.5</v>
      </c>
      <c r="C95" s="122" t="s">
        <v>109</v>
      </c>
      <c r="D95" s="99" t="s">
        <v>110</v>
      </c>
      <c r="E95" s="74"/>
    </row>
    <row r="96" spans="1:5" s="124" customFormat="1" ht="12.75" customHeight="1" x14ac:dyDescent="0.2">
      <c r="A96" s="108">
        <v>43187</v>
      </c>
      <c r="B96" s="71">
        <f>20.17*1.1</f>
        <v>22.187000000000005</v>
      </c>
      <c r="C96" t="s">
        <v>92</v>
      </c>
      <c r="D96" s="99" t="s">
        <v>73</v>
      </c>
      <c r="E96" s="74"/>
    </row>
    <row r="97" spans="1:5" s="124" customFormat="1" ht="12.75" customHeight="1" x14ac:dyDescent="0.2">
      <c r="A97" s="108">
        <v>43187</v>
      </c>
      <c r="B97" s="71">
        <v>29.57</v>
      </c>
      <c r="C97" t="s">
        <v>93</v>
      </c>
      <c r="D97" s="99" t="s">
        <v>60</v>
      </c>
      <c r="E97" s="74"/>
    </row>
    <row r="98" spans="1:5" s="138" customFormat="1" ht="7.5" customHeight="1" x14ac:dyDescent="0.2">
      <c r="A98" s="108"/>
      <c r="B98" s="71"/>
      <c r="C98"/>
      <c r="D98" s="99"/>
      <c r="E98" s="74"/>
    </row>
    <row r="99" spans="1:5" s="124" customFormat="1" ht="12.75" customHeight="1" x14ac:dyDescent="0.2">
      <c r="A99" s="108">
        <v>43194</v>
      </c>
      <c r="B99" s="71">
        <f>420.11+11</f>
        <v>431.11</v>
      </c>
      <c r="C99" s="122" t="s">
        <v>111</v>
      </c>
      <c r="D99" s="99" t="s">
        <v>110</v>
      </c>
      <c r="E99" s="74"/>
    </row>
    <row r="100" spans="1:5" s="124" customFormat="1" ht="12.75" customHeight="1" x14ac:dyDescent="0.2">
      <c r="A100" s="108">
        <v>43194</v>
      </c>
      <c r="B100" s="71">
        <f>(47.74+48.7)*1.1</f>
        <v>106.084</v>
      </c>
      <c r="C100" t="s">
        <v>90</v>
      </c>
      <c r="D100" s="99" t="s">
        <v>73</v>
      </c>
      <c r="E100" s="74"/>
    </row>
    <row r="101" spans="1:5" s="124" customFormat="1" ht="12.75" customHeight="1" x14ac:dyDescent="0.2">
      <c r="A101" s="108">
        <v>43194</v>
      </c>
      <c r="B101" s="71">
        <v>29.57</v>
      </c>
      <c r="C101" t="s">
        <v>94</v>
      </c>
      <c r="D101" s="99" t="s">
        <v>60</v>
      </c>
      <c r="E101" s="74"/>
    </row>
    <row r="102" spans="1:5" s="138" customFormat="1" ht="7.5" customHeight="1" x14ac:dyDescent="0.2">
      <c r="A102" s="108"/>
      <c r="B102" s="71"/>
      <c r="C102"/>
      <c r="D102" s="99"/>
      <c r="E102" s="74"/>
    </row>
    <row r="103" spans="1:5" s="124" customFormat="1" ht="12.75" customHeight="1" x14ac:dyDescent="0.2">
      <c r="A103" s="108" t="s">
        <v>114</v>
      </c>
      <c r="B103" s="71">
        <f>329.72+11</f>
        <v>340.72</v>
      </c>
      <c r="C103" s="135" t="s">
        <v>115</v>
      </c>
      <c r="D103" s="99" t="s">
        <v>110</v>
      </c>
      <c r="E103" s="74"/>
    </row>
    <row r="104" spans="1:5" s="124" customFormat="1" ht="12.75" customHeight="1" x14ac:dyDescent="0.2">
      <c r="A104" s="108">
        <v>43203</v>
      </c>
      <c r="B104" s="71">
        <v>29.96</v>
      </c>
      <c r="C104" t="s">
        <v>95</v>
      </c>
      <c r="D104" s="99" t="s">
        <v>74</v>
      </c>
      <c r="E104" s="74"/>
    </row>
    <row r="105" spans="1:5" s="124" customFormat="1" ht="12.75" customHeight="1" x14ac:dyDescent="0.2">
      <c r="A105" s="108">
        <v>43203</v>
      </c>
      <c r="B105" s="71">
        <v>163.57</v>
      </c>
      <c r="C105" s="17" t="s">
        <v>150</v>
      </c>
      <c r="D105" s="118" t="s">
        <v>62</v>
      </c>
      <c r="E105" s="74"/>
    </row>
    <row r="106" spans="1:5" s="124" customFormat="1" ht="12.75" customHeight="1" x14ac:dyDescent="0.2">
      <c r="A106" s="108">
        <v>43204</v>
      </c>
      <c r="B106" s="71">
        <f>26*1.1</f>
        <v>28.6</v>
      </c>
      <c r="C106" t="s">
        <v>89</v>
      </c>
      <c r="D106" s="99" t="s">
        <v>73</v>
      </c>
      <c r="E106" s="74"/>
    </row>
    <row r="107" spans="1:5" s="138" customFormat="1" ht="7.5" customHeight="1" x14ac:dyDescent="0.2">
      <c r="A107" s="108"/>
      <c r="B107" s="71"/>
      <c r="C107"/>
      <c r="D107" s="99"/>
      <c r="E107" s="74"/>
    </row>
    <row r="108" spans="1:5" s="125" customFormat="1" ht="12.75" customHeight="1" x14ac:dyDescent="0.2">
      <c r="A108" s="108">
        <v>43258</v>
      </c>
      <c r="B108" s="71">
        <v>476.94</v>
      </c>
      <c r="C108" s="135" t="s">
        <v>120</v>
      </c>
      <c r="D108" s="99" t="s">
        <v>110</v>
      </c>
      <c r="E108" s="74"/>
    </row>
    <row r="109" spans="1:5" s="138" customFormat="1" ht="12.75" customHeight="1" x14ac:dyDescent="0.2">
      <c r="A109" s="108">
        <v>43258</v>
      </c>
      <c r="B109" s="71">
        <v>105.79</v>
      </c>
      <c r="C109" s="117" t="s">
        <v>127</v>
      </c>
      <c r="D109" s="99" t="s">
        <v>73</v>
      </c>
      <c r="E109" s="74"/>
    </row>
    <row r="110" spans="1:5" s="138" customFormat="1" ht="7.5" customHeight="1" x14ac:dyDescent="0.2">
      <c r="A110" s="108"/>
      <c r="B110" s="71"/>
      <c r="C110"/>
      <c r="D110" s="99"/>
      <c r="E110" s="74"/>
    </row>
    <row r="111" spans="1:5" s="125" customFormat="1" ht="12.75" customHeight="1" x14ac:dyDescent="0.2">
      <c r="A111" s="108">
        <v>43267</v>
      </c>
      <c r="B111" s="71">
        <v>317.66000000000003</v>
      </c>
      <c r="C111" s="123" t="s">
        <v>121</v>
      </c>
      <c r="D111" s="99" t="s">
        <v>110</v>
      </c>
      <c r="E111" s="74"/>
    </row>
    <row r="112" spans="1:5" s="125" customFormat="1" ht="12.75" customHeight="1" x14ac:dyDescent="0.2">
      <c r="A112" s="108">
        <v>43267</v>
      </c>
      <c r="B112" s="71">
        <v>9.5</v>
      </c>
      <c r="C112" s="117" t="s">
        <v>128</v>
      </c>
      <c r="D112" s="99" t="s">
        <v>73</v>
      </c>
      <c r="E112" s="74"/>
    </row>
    <row r="113" spans="1:5" s="137" customFormat="1" ht="12.75" customHeight="1" x14ac:dyDescent="0.2">
      <c r="A113" s="108">
        <v>43267</v>
      </c>
      <c r="B113" s="71">
        <v>107.78</v>
      </c>
      <c r="C113" s="139" t="s">
        <v>122</v>
      </c>
      <c r="D113" s="99" t="s">
        <v>118</v>
      </c>
      <c r="E113" s="74"/>
    </row>
    <row r="114" spans="1:5" ht="13.5" customHeight="1" x14ac:dyDescent="0.2">
      <c r="A114" s="79"/>
      <c r="B114" s="120"/>
      <c r="C114" s="120"/>
      <c r="D114" s="120"/>
      <c r="E114" s="74"/>
    </row>
    <row r="115" spans="1:5" ht="18" customHeight="1" x14ac:dyDescent="0.2">
      <c r="A115" s="80" t="s">
        <v>4</v>
      </c>
      <c r="B115" s="54">
        <f>SUM(B50:B114)</f>
        <v>9795.2690434782617</v>
      </c>
      <c r="C115" s="141" t="s">
        <v>51</v>
      </c>
      <c r="D115" s="140"/>
      <c r="E115" s="74"/>
    </row>
    <row r="116" spans="1:5" ht="8.25" customHeight="1" x14ac:dyDescent="0.2">
      <c r="A116" s="102"/>
      <c r="B116" s="103"/>
      <c r="C116" s="120"/>
      <c r="D116" s="120"/>
      <c r="E116" s="74"/>
    </row>
    <row r="117" spans="1:5" ht="19.5" customHeight="1" x14ac:dyDescent="0.2">
      <c r="A117" s="165" t="s">
        <v>126</v>
      </c>
      <c r="B117" s="166"/>
      <c r="C117" s="166"/>
      <c r="D117" s="40"/>
      <c r="E117" s="74"/>
    </row>
    <row r="118" spans="1:5" s="39" customFormat="1" ht="15" customHeight="1" x14ac:dyDescent="0.2">
      <c r="A118" s="77" t="s">
        <v>0</v>
      </c>
      <c r="B118" s="37" t="s">
        <v>54</v>
      </c>
      <c r="C118" s="37" t="s">
        <v>35</v>
      </c>
      <c r="D118" s="37" t="s">
        <v>56</v>
      </c>
      <c r="E118" s="81"/>
    </row>
    <row r="119" spans="1:5" s="39" customFormat="1" ht="15" customHeight="1" x14ac:dyDescent="0.2">
      <c r="A119" s="131"/>
      <c r="B119" s="38"/>
      <c r="C119" s="38"/>
      <c r="D119" s="38"/>
      <c r="E119" s="81"/>
    </row>
    <row r="120" spans="1:5" s="39" customFormat="1" ht="15" customHeight="1" x14ac:dyDescent="0.2">
      <c r="A120" s="108">
        <v>42951</v>
      </c>
      <c r="B120" s="71">
        <f>(11.83+12.26)*1.1</f>
        <v>26.499000000000002</v>
      </c>
      <c r="C120" t="s">
        <v>151</v>
      </c>
      <c r="D120" s="99" t="s">
        <v>73</v>
      </c>
      <c r="E120" s="81"/>
    </row>
    <row r="121" spans="1:5" s="39" customFormat="1" ht="15" customHeight="1" x14ac:dyDescent="0.2">
      <c r="A121" s="108">
        <v>42962</v>
      </c>
      <c r="B121" s="71">
        <f>(10.7+12.96)*1.1</f>
        <v>26.026000000000003</v>
      </c>
      <c r="C121" t="s">
        <v>151</v>
      </c>
      <c r="D121" s="99" t="s">
        <v>73</v>
      </c>
      <c r="E121" s="81"/>
    </row>
    <row r="122" spans="1:5" s="39" customFormat="1" ht="15" customHeight="1" x14ac:dyDescent="0.2">
      <c r="A122" s="108">
        <v>42970</v>
      </c>
      <c r="B122" s="71">
        <f>(17.22+14.7)*1.1</f>
        <v>35.112000000000002</v>
      </c>
      <c r="C122" t="s">
        <v>151</v>
      </c>
      <c r="D122" s="99" t="s">
        <v>73</v>
      </c>
      <c r="E122" s="81"/>
    </row>
    <row r="123" spans="1:5" s="39" customFormat="1" ht="15" customHeight="1" x14ac:dyDescent="0.2">
      <c r="A123" s="108">
        <v>43020</v>
      </c>
      <c r="B123" s="71">
        <f>(12.96+11.83)*1.1</f>
        <v>27.269000000000002</v>
      </c>
      <c r="C123" t="s">
        <v>151</v>
      </c>
      <c r="D123" s="99" t="s">
        <v>73</v>
      </c>
      <c r="E123" s="81"/>
    </row>
    <row r="124" spans="1:5" s="39" customFormat="1" ht="15" customHeight="1" x14ac:dyDescent="0.2">
      <c r="A124" s="108">
        <v>43024</v>
      </c>
      <c r="B124" s="71">
        <f>(9.57+8.09)*1.1</f>
        <v>19.426000000000002</v>
      </c>
      <c r="C124" t="s">
        <v>151</v>
      </c>
      <c r="D124" s="99" t="s">
        <v>73</v>
      </c>
      <c r="E124" s="81"/>
    </row>
    <row r="125" spans="1:5" s="39" customFormat="1" ht="15" customHeight="1" x14ac:dyDescent="0.2">
      <c r="A125" s="108">
        <v>43025</v>
      </c>
      <c r="B125" s="71">
        <f>(13.91+10.78)*1.1</f>
        <v>27.158999999999999</v>
      </c>
      <c r="C125" t="s">
        <v>151</v>
      </c>
      <c r="D125" s="99" t="s">
        <v>73</v>
      </c>
      <c r="E125" s="81"/>
    </row>
    <row r="126" spans="1:5" s="39" customFormat="1" ht="15" customHeight="1" x14ac:dyDescent="0.2">
      <c r="A126" s="108">
        <v>43060</v>
      </c>
      <c r="B126" s="71">
        <f>10.35*1.1</f>
        <v>11.385</v>
      </c>
      <c r="C126" t="s">
        <v>151</v>
      </c>
      <c r="D126" s="99" t="s">
        <v>73</v>
      </c>
      <c r="E126" s="81"/>
    </row>
    <row r="127" spans="1:5" s="39" customFormat="1" ht="15" customHeight="1" x14ac:dyDescent="0.2">
      <c r="A127" s="108">
        <v>43433</v>
      </c>
      <c r="B127" s="71">
        <f>50.87*1.1</f>
        <v>55.957000000000001</v>
      </c>
      <c r="C127" t="s">
        <v>151</v>
      </c>
      <c r="D127" s="99" t="s">
        <v>73</v>
      </c>
      <c r="E127" s="81"/>
    </row>
    <row r="128" spans="1:5" s="39" customFormat="1" ht="15" customHeight="1" x14ac:dyDescent="0.2">
      <c r="A128" s="108">
        <v>43446</v>
      </c>
      <c r="B128" s="71">
        <f>(12.17+9.57)*1.1</f>
        <v>23.914000000000005</v>
      </c>
      <c r="C128" t="s">
        <v>151</v>
      </c>
      <c r="D128" s="99" t="s">
        <v>73</v>
      </c>
      <c r="E128" s="81"/>
    </row>
    <row r="129" spans="1:5" s="39" customFormat="1" ht="15" customHeight="1" x14ac:dyDescent="0.2">
      <c r="A129" s="108">
        <v>43449</v>
      </c>
      <c r="B129" s="71">
        <f>(11.83+12.35)*1.1</f>
        <v>26.598000000000003</v>
      </c>
      <c r="C129" t="s">
        <v>151</v>
      </c>
      <c r="D129" s="99" t="s">
        <v>73</v>
      </c>
      <c r="E129" s="81"/>
    </row>
    <row r="130" spans="1:5" s="39" customFormat="1" ht="15" customHeight="1" x14ac:dyDescent="0.2">
      <c r="A130" s="108">
        <v>43172</v>
      </c>
      <c r="B130" s="71">
        <f>(12.17*1.1)+13.09</f>
        <v>26.477</v>
      </c>
      <c r="C130" t="s">
        <v>151</v>
      </c>
      <c r="D130" s="99" t="s">
        <v>73</v>
      </c>
      <c r="E130" s="81"/>
    </row>
    <row r="131" spans="1:5" s="39" customFormat="1" ht="15" customHeight="1" x14ac:dyDescent="0.2">
      <c r="A131" s="108">
        <v>43173</v>
      </c>
      <c r="B131" s="71">
        <f>(12.96+13.04)*1.1</f>
        <v>28.6</v>
      </c>
      <c r="C131" t="s">
        <v>151</v>
      </c>
      <c r="D131" s="99" t="s">
        <v>73</v>
      </c>
      <c r="E131" s="81"/>
    </row>
    <row r="132" spans="1:5" s="39" customFormat="1" ht="15" customHeight="1" x14ac:dyDescent="0.2">
      <c r="A132" s="108">
        <v>43175</v>
      </c>
      <c r="B132" s="71">
        <f>9.57*1.1</f>
        <v>10.527000000000001</v>
      </c>
      <c r="C132" t="s">
        <v>151</v>
      </c>
      <c r="D132" s="99" t="s">
        <v>73</v>
      </c>
      <c r="E132" s="81"/>
    </row>
    <row r="133" spans="1:5" s="39" customFormat="1" ht="15" customHeight="1" x14ac:dyDescent="0.2">
      <c r="A133" s="108">
        <v>43183</v>
      </c>
      <c r="B133" s="71">
        <f>9.83*1.1</f>
        <v>10.813000000000001</v>
      </c>
      <c r="C133" t="s">
        <v>151</v>
      </c>
      <c r="D133" s="99" t="s">
        <v>73</v>
      </c>
      <c r="E133" s="81"/>
    </row>
    <row r="134" spans="1:5" s="39" customFormat="1" ht="15" customHeight="1" x14ac:dyDescent="0.2">
      <c r="A134" s="108">
        <v>43195</v>
      </c>
      <c r="B134" s="71">
        <f>8.52*1.1</f>
        <v>9.3719999999999999</v>
      </c>
      <c r="C134" t="s">
        <v>151</v>
      </c>
      <c r="D134" s="99" t="s">
        <v>73</v>
      </c>
      <c r="E134" s="81"/>
    </row>
    <row r="135" spans="1:5" s="39" customFormat="1" ht="12.75" customHeight="1" x14ac:dyDescent="0.2">
      <c r="A135" s="108">
        <v>43230</v>
      </c>
      <c r="B135" s="71">
        <f>(12.26+8.7)*1.1</f>
        <v>23.056000000000004</v>
      </c>
      <c r="C135" t="s">
        <v>151</v>
      </c>
      <c r="D135" s="99" t="s">
        <v>73</v>
      </c>
      <c r="E135" s="81"/>
    </row>
    <row r="136" spans="1:5" ht="7.5" customHeight="1" x14ac:dyDescent="0.2">
      <c r="A136" s="79"/>
      <c r="B136" s="120"/>
      <c r="C136" s="120"/>
      <c r="D136" s="120"/>
      <c r="E136" s="74"/>
    </row>
    <row r="137" spans="1:5" ht="15.75" customHeight="1" x14ac:dyDescent="0.2">
      <c r="A137" s="80" t="s">
        <v>4</v>
      </c>
      <c r="B137" s="54">
        <f>SUM(B119:B135)</f>
        <v>388.18999999999994</v>
      </c>
      <c r="C137" s="141" t="s">
        <v>53</v>
      </c>
      <c r="D137" s="140"/>
      <c r="E137" s="74"/>
    </row>
    <row r="138" spans="1:5" ht="8.25" customHeight="1" x14ac:dyDescent="0.2">
      <c r="A138" s="102"/>
      <c r="B138" s="103"/>
      <c r="C138" s="41"/>
      <c r="D138" s="120"/>
      <c r="E138" s="74"/>
    </row>
    <row r="139" spans="1:5" s="7" customFormat="1" ht="20.25" customHeight="1" x14ac:dyDescent="0.2">
      <c r="A139" s="82" t="s">
        <v>6</v>
      </c>
      <c r="B139" s="55">
        <f>B46+B115+B137</f>
        <v>30517.849043478262</v>
      </c>
      <c r="C139" s="8"/>
      <c r="D139" s="8"/>
      <c r="E139" s="83"/>
    </row>
    <row r="140" spans="1:5" s="120" customFormat="1" ht="4.5" customHeight="1" thickBot="1" x14ac:dyDescent="0.25">
      <c r="A140" s="84"/>
      <c r="B140" s="85"/>
      <c r="C140" s="86"/>
      <c r="D140" s="86"/>
      <c r="E140" s="87"/>
    </row>
    <row r="141" spans="1:5" s="120" customFormat="1" x14ac:dyDescent="0.2">
      <c r="A141" s="41"/>
      <c r="B141" s="2"/>
    </row>
    <row r="142" spans="1:5" s="120" customFormat="1" ht="12.6" customHeight="1" x14ac:dyDescent="0.2">
      <c r="A142" s="158"/>
      <c r="B142" s="158"/>
      <c r="C142" s="158"/>
    </row>
    <row r="143" spans="1:5" s="120" customFormat="1" ht="12.95" customHeight="1" x14ac:dyDescent="0.2">
      <c r="A143" s="159"/>
      <c r="B143" s="159"/>
      <c r="C143" s="159"/>
    </row>
    <row r="144" spans="1:5" x14ac:dyDescent="0.2">
      <c r="A144" s="48"/>
      <c r="B144" s="49"/>
      <c r="C144" s="120"/>
      <c r="D144" s="120"/>
    </row>
    <row r="145" spans="1:4" x14ac:dyDescent="0.2">
      <c r="A145" s="61"/>
      <c r="B145" s="49"/>
      <c r="C145" s="120"/>
      <c r="D145" s="120"/>
    </row>
    <row r="146" spans="1:4" x14ac:dyDescent="0.2">
      <c r="A146" s="61"/>
      <c r="B146" s="49"/>
      <c r="C146" s="120"/>
      <c r="D146" s="120"/>
    </row>
    <row r="147" spans="1:4" x14ac:dyDescent="0.2">
      <c r="A147" s="149"/>
      <c r="B147" s="149"/>
      <c r="C147" s="149"/>
      <c r="D147" s="149"/>
    </row>
    <row r="148" spans="1:4" x14ac:dyDescent="0.2">
      <c r="A148" s="36"/>
      <c r="B148" s="120"/>
      <c r="C148" s="120"/>
      <c r="D148" s="120"/>
    </row>
    <row r="149" spans="1:4" x14ac:dyDescent="0.2">
      <c r="A149" s="36"/>
      <c r="B149" s="120"/>
      <c r="C149" s="120"/>
      <c r="D149" s="120"/>
    </row>
    <row r="150" spans="1:4" x14ac:dyDescent="0.2">
      <c r="A150" s="36"/>
      <c r="B150" s="120"/>
      <c r="C150" s="120"/>
      <c r="D150" s="120"/>
    </row>
    <row r="151" spans="1:4" x14ac:dyDescent="0.2">
      <c r="A151" s="36"/>
      <c r="B151" s="120"/>
      <c r="C151" s="120"/>
      <c r="D151" s="120"/>
    </row>
    <row r="152" spans="1:4" x14ac:dyDescent="0.2">
      <c r="A152" s="36"/>
      <c r="B152" s="120"/>
      <c r="C152" s="120"/>
      <c r="D152" s="120"/>
    </row>
    <row r="153" spans="1:4" x14ac:dyDescent="0.2">
      <c r="A153" s="36"/>
      <c r="B153" s="120"/>
      <c r="C153" s="120"/>
      <c r="D153" s="120"/>
    </row>
    <row r="154" spans="1:4" x14ac:dyDescent="0.2">
      <c r="A154" s="36"/>
      <c r="B154" s="120"/>
      <c r="C154" s="120"/>
      <c r="D154" s="120"/>
    </row>
    <row r="155" spans="1:4" x14ac:dyDescent="0.2">
      <c r="A155" s="36"/>
      <c r="B155" s="120"/>
      <c r="C155" s="120"/>
      <c r="D155" s="120"/>
    </row>
    <row r="156" spans="1:4" x14ac:dyDescent="0.2">
      <c r="A156" s="36"/>
      <c r="B156" s="120"/>
      <c r="C156" s="120"/>
      <c r="D156" s="120"/>
    </row>
    <row r="157" spans="1:4" x14ac:dyDescent="0.2">
      <c r="A157" s="36"/>
      <c r="B157" s="120"/>
      <c r="C157" s="120"/>
      <c r="D157" s="120"/>
    </row>
    <row r="158" spans="1:4" x14ac:dyDescent="0.2">
      <c r="A158" s="36"/>
      <c r="B158" s="120"/>
      <c r="C158" s="120"/>
      <c r="D158" s="120"/>
    </row>
  </sheetData>
  <mergeCells count="12">
    <mergeCell ref="A147:D147"/>
    <mergeCell ref="A1:D1"/>
    <mergeCell ref="B2:D2"/>
    <mergeCell ref="B3:D3"/>
    <mergeCell ref="B4:D4"/>
    <mergeCell ref="A5:D5"/>
    <mergeCell ref="A6:D6"/>
    <mergeCell ref="A142:C142"/>
    <mergeCell ref="A143:C143"/>
    <mergeCell ref="A7:D7"/>
    <mergeCell ref="A48:C48"/>
    <mergeCell ref="A117:C117"/>
  </mergeCells>
  <pageMargins left="0.59055118110236227" right="0.19685039370078741" top="0.39370078740157483" bottom="0.39370078740157483" header="0.31496062992125984" footer="0.31496062992125984"/>
  <pageSetup paperSize="9" scale="6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zoomScaleNormal="100" workbookViewId="0">
      <selection activeCell="A2" sqref="A2:A4"/>
    </sheetView>
  </sheetViews>
  <sheetFormatPr defaultColWidth="9.140625" defaultRowHeight="12.75" x14ac:dyDescent="0.2"/>
  <cols>
    <col min="1" max="1" width="27.28515625" style="13" customWidth="1"/>
    <col min="2" max="2" width="18.7109375" style="13" customWidth="1"/>
    <col min="3" max="3" width="24.28515625" style="13" customWidth="1"/>
    <col min="4" max="4" width="21.42578125" style="13" customWidth="1"/>
    <col min="5" max="5" width="24.42578125" style="13" customWidth="1"/>
    <col min="6" max="6" width="20.85546875" style="13" customWidth="1"/>
    <col min="7" max="16384" width="9.140625" style="14"/>
  </cols>
  <sheetData>
    <row r="1" spans="1:7" ht="24" customHeight="1" x14ac:dyDescent="0.2">
      <c r="A1" s="167" t="s">
        <v>15</v>
      </c>
      <c r="B1" s="167"/>
      <c r="C1" s="167"/>
      <c r="D1" s="167"/>
      <c r="E1" s="167"/>
      <c r="F1" s="167"/>
    </row>
    <row r="2" spans="1:7" ht="21" customHeight="1" x14ac:dyDescent="0.2">
      <c r="A2" s="42" t="s">
        <v>7</v>
      </c>
      <c r="B2" s="152" t="str">
        <f>Travel!B2</f>
        <v>Electoral Commission</v>
      </c>
      <c r="C2" s="152"/>
      <c r="D2" s="152"/>
      <c r="E2" s="152"/>
      <c r="F2" s="152"/>
      <c r="G2" s="43"/>
    </row>
    <row r="3" spans="1:7" ht="19.5" customHeight="1" x14ac:dyDescent="0.2">
      <c r="A3" s="42" t="s">
        <v>8</v>
      </c>
      <c r="B3" s="153" t="str">
        <f>Travel!B3</f>
        <v>Alicia Wright</v>
      </c>
      <c r="C3" s="153"/>
      <c r="D3" s="153"/>
      <c r="E3" s="153"/>
      <c r="F3" s="153"/>
      <c r="G3" s="44"/>
    </row>
    <row r="4" spans="1:7" ht="19.5" customHeight="1" x14ac:dyDescent="0.2">
      <c r="A4" s="42" t="s">
        <v>3</v>
      </c>
      <c r="B4" s="153" t="str">
        <f>Travel!B4</f>
        <v xml:space="preserve">1 July 2017 to 30 June 2018 </v>
      </c>
      <c r="C4" s="153"/>
      <c r="D4" s="153"/>
      <c r="E4" s="153"/>
      <c r="F4" s="153"/>
      <c r="G4" s="44"/>
    </row>
    <row r="5" spans="1:7" s="12" customFormat="1" ht="21.75" customHeight="1" x14ac:dyDescent="0.25">
      <c r="A5" s="171" t="s">
        <v>19</v>
      </c>
      <c r="B5" s="172"/>
      <c r="C5" s="173"/>
      <c r="D5" s="173"/>
      <c r="E5" s="173"/>
      <c r="F5" s="174"/>
    </row>
    <row r="6" spans="1:7" s="12" customFormat="1" ht="20.25" customHeight="1" x14ac:dyDescent="0.25">
      <c r="A6" s="168" t="s">
        <v>24</v>
      </c>
      <c r="B6" s="169"/>
      <c r="C6" s="169"/>
      <c r="D6" s="169"/>
      <c r="E6" s="169"/>
      <c r="F6" s="170"/>
    </row>
    <row r="7" spans="1:7" s="2" customFormat="1" ht="25.5" customHeight="1" x14ac:dyDescent="0.25">
      <c r="A7" s="175" t="s">
        <v>12</v>
      </c>
      <c r="B7" s="176"/>
      <c r="C7" s="177"/>
      <c r="D7" s="4"/>
      <c r="E7" s="4"/>
      <c r="F7" s="20"/>
    </row>
    <row r="8" spans="1:7" ht="38.25" customHeight="1" x14ac:dyDescent="0.2">
      <c r="A8" s="21" t="s">
        <v>0</v>
      </c>
      <c r="B8" s="37" t="s">
        <v>30</v>
      </c>
      <c r="C8" s="1" t="s">
        <v>35</v>
      </c>
      <c r="D8" s="1" t="s">
        <v>32</v>
      </c>
      <c r="E8" s="1" t="s">
        <v>141</v>
      </c>
      <c r="F8" s="9" t="s">
        <v>1</v>
      </c>
    </row>
    <row r="9" spans="1:7" x14ac:dyDescent="0.2">
      <c r="A9" s="18"/>
      <c r="F9" s="19"/>
    </row>
    <row r="10" spans="1:7" ht="57" customHeight="1" x14ac:dyDescent="0.2">
      <c r="A10" s="145">
        <v>43229</v>
      </c>
      <c r="B10" s="146">
        <v>940</v>
      </c>
      <c r="C10" s="146" t="s">
        <v>139</v>
      </c>
      <c r="D10" s="146" t="s">
        <v>138</v>
      </c>
      <c r="E10" s="146" t="s">
        <v>136</v>
      </c>
      <c r="F10" s="147" t="s">
        <v>137</v>
      </c>
    </row>
    <row r="11" spans="1:7" ht="11.25" customHeight="1" x14ac:dyDescent="0.2">
      <c r="A11" s="18"/>
      <c r="F11" s="19"/>
    </row>
    <row r="12" spans="1:7" hidden="1" x14ac:dyDescent="0.2">
      <c r="A12" s="18"/>
      <c r="F12" s="19"/>
    </row>
    <row r="13" spans="1:7" s="17" customFormat="1" ht="25.5" hidden="1" customHeight="1" x14ac:dyDescent="0.2">
      <c r="A13" s="18"/>
      <c r="B13" s="13"/>
      <c r="C13" s="13"/>
      <c r="D13" s="13"/>
      <c r="E13" s="13"/>
      <c r="F13" s="19"/>
    </row>
    <row r="14" spans="1:7" ht="24.95" customHeight="1" x14ac:dyDescent="0.2">
      <c r="A14" s="51" t="s">
        <v>13</v>
      </c>
      <c r="B14" s="56">
        <f>SUM(B9:B13)</f>
        <v>940</v>
      </c>
      <c r="C14" s="22"/>
      <c r="D14" s="23"/>
      <c r="E14" s="23"/>
      <c r="F14" s="24"/>
    </row>
    <row r="15" spans="1:7" x14ac:dyDescent="0.2">
      <c r="A15" s="58"/>
      <c r="B15" s="26"/>
      <c r="C15" s="26"/>
      <c r="D15" s="26"/>
      <c r="E15" s="26"/>
      <c r="F15" s="27"/>
    </row>
    <row r="16" spans="1:7" x14ac:dyDescent="0.2">
      <c r="A16" s="41"/>
      <c r="B16" s="2"/>
      <c r="C16" s="52"/>
      <c r="F16" s="19"/>
    </row>
    <row r="17" spans="1:6" ht="12.75" customHeight="1" x14ac:dyDescent="0.2">
      <c r="A17" s="149"/>
      <c r="B17" s="149"/>
      <c r="C17" s="63"/>
      <c r="D17" s="63"/>
      <c r="E17" s="63"/>
      <c r="F17" s="64"/>
    </row>
    <row r="18" spans="1:6" x14ac:dyDescent="0.2">
      <c r="A18" s="53"/>
      <c r="B18" s="53"/>
      <c r="C18" s="53"/>
      <c r="D18" s="53"/>
      <c r="E18" s="53"/>
      <c r="F18" s="53"/>
    </row>
    <row r="19" spans="1:6" x14ac:dyDescent="0.2">
      <c r="A19" s="53"/>
      <c r="B19" s="53"/>
      <c r="C19" s="53"/>
      <c r="D19" s="53"/>
      <c r="E19" s="53"/>
      <c r="F19" s="53"/>
    </row>
    <row r="20" spans="1:6" x14ac:dyDescent="0.2">
      <c r="A20" s="53"/>
      <c r="B20" s="53"/>
      <c r="C20" s="53"/>
      <c r="D20" s="53"/>
      <c r="E20" s="53"/>
      <c r="F20" s="53"/>
    </row>
    <row r="21" spans="1:6" x14ac:dyDescent="0.2">
      <c r="A21" s="53"/>
      <c r="B21" s="53"/>
      <c r="C21" s="53"/>
      <c r="D21" s="53"/>
      <c r="E21" s="53"/>
      <c r="F21" s="53"/>
    </row>
    <row r="22" spans="1:6" x14ac:dyDescent="0.2">
      <c r="A22" s="53"/>
      <c r="B22" s="53"/>
      <c r="C22" s="53"/>
      <c r="D22" s="53"/>
      <c r="E22" s="53"/>
      <c r="F22" s="53"/>
    </row>
    <row r="51" spans="1:4" x14ac:dyDescent="0.2">
      <c r="A51" s="111"/>
      <c r="B51" s="13">
        <f>239.33+154.95+86.08+11+40</f>
        <v>531.3599999999999</v>
      </c>
      <c r="D51" s="89"/>
    </row>
    <row r="52" spans="1:4" ht="25.5" x14ac:dyDescent="0.2">
      <c r="A52" s="114">
        <v>43026</v>
      </c>
      <c r="B52" s="13">
        <f>488.98+11</f>
        <v>499.98</v>
      </c>
      <c r="C52" s="13" t="s">
        <v>58</v>
      </c>
      <c r="D52" s="89"/>
    </row>
    <row r="53" spans="1:4" ht="25.5" x14ac:dyDescent="0.2">
      <c r="A53" s="114">
        <v>43027</v>
      </c>
      <c r="B53" s="13">
        <f>511.37+80.92+11+20+20</f>
        <v>643.29</v>
      </c>
      <c r="C53" s="13" t="s">
        <v>59</v>
      </c>
      <c r="D53" s="89"/>
    </row>
    <row r="54" spans="1:4" x14ac:dyDescent="0.2">
      <c r="A54" s="111"/>
    </row>
  </sheetData>
  <mergeCells count="8">
    <mergeCell ref="A17:B17"/>
    <mergeCell ref="A1:F1"/>
    <mergeCell ref="A6:F6"/>
    <mergeCell ref="B2:F2"/>
    <mergeCell ref="B3:F3"/>
    <mergeCell ref="B4:F4"/>
    <mergeCell ref="A5:F5"/>
    <mergeCell ref="A7:C7"/>
  </mergeCells>
  <printOptions gridLines="1"/>
  <pageMargins left="0.59055118110236227" right="0.39370078740157483" top="0.39370078740157483" bottom="0.39370078740157483" header="0.19685039370078741" footer="0.19685039370078741"/>
  <pageSetup paperSize="9" scale="62" fitToHeight="0" orientation="portrait" r:id="rId1"/>
  <headerFooter alignWithMargins="0">
    <oddFooter>&amp;L&amp;F&amp;R&amp;D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Normal="100" workbookViewId="0">
      <selection sqref="A1:E15"/>
    </sheetView>
  </sheetViews>
  <sheetFormatPr defaultColWidth="9.140625" defaultRowHeight="12.75" x14ac:dyDescent="0.2"/>
  <cols>
    <col min="1" max="1" width="28.5703125" style="30" customWidth="1"/>
    <col min="2" max="2" width="27.5703125" style="30" customWidth="1"/>
    <col min="3" max="3" width="23.7109375" style="30" customWidth="1"/>
    <col min="4" max="4" width="21.85546875" style="30" customWidth="1"/>
    <col min="5" max="5" width="21" style="30" customWidth="1"/>
    <col min="6" max="16384" width="9.140625" style="33"/>
  </cols>
  <sheetData>
    <row r="1" spans="1:7" ht="21" customHeight="1" x14ac:dyDescent="0.2">
      <c r="A1" s="167" t="s">
        <v>15</v>
      </c>
      <c r="B1" s="167"/>
      <c r="C1" s="167"/>
      <c r="D1" s="167"/>
      <c r="E1" s="167"/>
      <c r="F1" s="60"/>
    </row>
    <row r="2" spans="1:7" ht="21.75" customHeight="1" x14ac:dyDescent="0.2">
      <c r="A2" s="42" t="s">
        <v>7</v>
      </c>
      <c r="B2" s="152" t="str">
        <f>Travel!B2</f>
        <v>Electoral Commission</v>
      </c>
      <c r="C2" s="152"/>
      <c r="D2" s="152"/>
      <c r="E2" s="152"/>
      <c r="F2" s="43"/>
      <c r="G2" s="43"/>
    </row>
    <row r="3" spans="1:7" ht="18" customHeight="1" x14ac:dyDescent="0.2">
      <c r="A3" s="42" t="s">
        <v>8</v>
      </c>
      <c r="B3" s="153" t="str">
        <f>Travel!B3</f>
        <v>Alicia Wright</v>
      </c>
      <c r="C3" s="153"/>
      <c r="D3" s="153"/>
      <c r="E3" s="153"/>
      <c r="F3" s="44"/>
      <c r="G3" s="44"/>
    </row>
    <row r="4" spans="1:7" ht="21" customHeight="1" x14ac:dyDescent="0.2">
      <c r="A4" s="42" t="s">
        <v>3</v>
      </c>
      <c r="B4" s="153" t="str">
        <f>Travel!B4</f>
        <v xml:space="preserve">1 July 2017 to 30 June 2018 </v>
      </c>
      <c r="C4" s="153"/>
      <c r="D4" s="153"/>
      <c r="E4" s="153"/>
      <c r="F4" s="44"/>
      <c r="G4" s="44"/>
    </row>
    <row r="5" spans="1:7" ht="18" customHeight="1" x14ac:dyDescent="0.2">
      <c r="A5" s="180" t="s">
        <v>37</v>
      </c>
      <c r="B5" s="181"/>
      <c r="C5" s="181"/>
      <c r="D5" s="181"/>
      <c r="E5" s="182"/>
    </row>
    <row r="6" spans="1:7" ht="20.100000000000001" customHeight="1" x14ac:dyDescent="0.2">
      <c r="A6" s="178" t="s">
        <v>21</v>
      </c>
      <c r="B6" s="178"/>
      <c r="C6" s="178"/>
      <c r="D6" s="178"/>
      <c r="E6" s="179"/>
      <c r="F6" s="45"/>
      <c r="G6" s="45"/>
    </row>
    <row r="7" spans="1:7" ht="20.25" customHeight="1" x14ac:dyDescent="0.25">
      <c r="A7" s="28" t="s">
        <v>11</v>
      </c>
      <c r="B7" s="4"/>
      <c r="C7" s="4"/>
      <c r="D7" s="4"/>
      <c r="E7" s="20"/>
    </row>
    <row r="8" spans="1:7" ht="25.5" x14ac:dyDescent="0.2">
      <c r="A8" s="21" t="s">
        <v>0</v>
      </c>
      <c r="B8" s="1" t="s">
        <v>18</v>
      </c>
      <c r="C8" s="1" t="s">
        <v>17</v>
      </c>
      <c r="D8" s="1" t="s">
        <v>36</v>
      </c>
      <c r="E8" s="9" t="s">
        <v>25</v>
      </c>
    </row>
    <row r="9" spans="1:7" x14ac:dyDescent="0.2">
      <c r="A9" s="31"/>
      <c r="E9" s="32"/>
    </row>
    <row r="10" spans="1:7" ht="38.25" x14ac:dyDescent="0.2">
      <c r="A10" s="148">
        <v>43178</v>
      </c>
      <c r="B10" s="146" t="s">
        <v>132</v>
      </c>
      <c r="C10" s="146" t="s">
        <v>130</v>
      </c>
      <c r="D10" s="146">
        <v>100</v>
      </c>
      <c r="E10" s="147" t="s">
        <v>131</v>
      </c>
    </row>
    <row r="11" spans="1:7" ht="25.5" x14ac:dyDescent="0.2">
      <c r="A11" s="148">
        <v>43178</v>
      </c>
      <c r="B11" s="146" t="s">
        <v>133</v>
      </c>
      <c r="C11" s="146" t="s">
        <v>130</v>
      </c>
      <c r="D11" s="146">
        <v>300</v>
      </c>
      <c r="E11" s="147" t="s">
        <v>134</v>
      </c>
    </row>
    <row r="12" spans="1:7" x14ac:dyDescent="0.2">
      <c r="A12" s="31"/>
      <c r="E12" s="32"/>
    </row>
    <row r="13" spans="1:7" hidden="1" x14ac:dyDescent="0.2">
      <c r="A13" s="31"/>
      <c r="E13" s="32"/>
    </row>
    <row r="14" spans="1:7" ht="27.95" customHeight="1" x14ac:dyDescent="0.2">
      <c r="A14" s="29" t="s">
        <v>14</v>
      </c>
      <c r="B14" s="88" t="s">
        <v>135</v>
      </c>
      <c r="C14" s="22"/>
      <c r="D14" s="62">
        <f>SUM(D9:D13)</f>
        <v>400</v>
      </c>
      <c r="E14" s="24"/>
    </row>
    <row r="15" spans="1:7" x14ac:dyDescent="0.2">
      <c r="A15" s="25"/>
      <c r="B15" s="46"/>
      <c r="C15" s="26"/>
      <c r="D15" s="1"/>
      <c r="E15" s="27"/>
    </row>
    <row r="16" spans="1:7" x14ac:dyDescent="0.2">
      <c r="A16" s="65"/>
      <c r="B16" s="66"/>
      <c r="C16" s="66"/>
      <c r="D16" s="66"/>
      <c r="E16" s="67"/>
    </row>
    <row r="53" spans="1:4" x14ac:dyDescent="0.2">
      <c r="A53" s="110"/>
      <c r="B53" s="30">
        <f>239.33+154.95+86.08+11+40</f>
        <v>531.3599999999999</v>
      </c>
      <c r="D53" s="41"/>
    </row>
    <row r="54" spans="1:4" ht="25.5" x14ac:dyDescent="0.2">
      <c r="A54" s="113">
        <v>43026</v>
      </c>
      <c r="B54" s="30">
        <f>488.98+11</f>
        <v>499.98</v>
      </c>
      <c r="C54" s="30" t="s">
        <v>58</v>
      </c>
      <c r="D54" s="41"/>
    </row>
    <row r="55" spans="1:4" ht="25.5" x14ac:dyDescent="0.2">
      <c r="A55" s="113">
        <v>43027</v>
      </c>
      <c r="B55" s="30">
        <f>511.37+80.92+11+20+20</f>
        <v>643.29</v>
      </c>
      <c r="C55" s="30" t="s">
        <v>59</v>
      </c>
      <c r="D55" s="41"/>
    </row>
    <row r="56" spans="1:4" x14ac:dyDescent="0.2">
      <c r="A56" s="110"/>
    </row>
  </sheetData>
  <mergeCells count="6">
    <mergeCell ref="A1:E1"/>
    <mergeCell ref="A6:E6"/>
    <mergeCell ref="B2:E2"/>
    <mergeCell ref="B3:E3"/>
    <mergeCell ref="B4:E4"/>
    <mergeCell ref="A5:E5"/>
  </mergeCells>
  <printOptions gridLines="1"/>
  <pageMargins left="0.59055118110236227" right="0.39370078740157483" top="0.39370078740157483" bottom="0.39370078740157483" header="0.19685039370078741" footer="0.19685039370078741"/>
  <pageSetup paperSize="9" scale="77" fitToHeight="0" orientation="portrait" r:id="rId1"/>
  <headerFooter alignWithMargins="0">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workbookViewId="0">
      <selection activeCell="D21" sqref="D21"/>
    </sheetView>
  </sheetViews>
  <sheetFormatPr defaultColWidth="9.140625" defaultRowHeight="12.75" x14ac:dyDescent="0.2"/>
  <cols>
    <col min="1" max="1" width="28.7109375" style="10" customWidth="1"/>
    <col min="2" max="2" width="13.5703125" style="10" customWidth="1"/>
    <col min="3" max="3" width="31.85546875" style="10" customWidth="1"/>
    <col min="4" max="4" width="31" style="10" customWidth="1"/>
    <col min="5" max="5" width="15.7109375" style="10" customWidth="1"/>
    <col min="6" max="16384" width="9.140625" style="11"/>
  </cols>
  <sheetData>
    <row r="1" spans="1:6" ht="20.25" customHeight="1" x14ac:dyDescent="0.2">
      <c r="A1" s="167" t="s">
        <v>15</v>
      </c>
      <c r="B1" s="167"/>
      <c r="C1" s="167"/>
      <c r="D1" s="167"/>
      <c r="E1" s="167"/>
    </row>
    <row r="2" spans="1:6" ht="22.5" customHeight="1" x14ac:dyDescent="0.2">
      <c r="A2" s="42" t="s">
        <v>7</v>
      </c>
      <c r="B2" s="152" t="str">
        <f>Travel!B2</f>
        <v>Electoral Commission</v>
      </c>
      <c r="C2" s="152"/>
      <c r="D2" s="152"/>
      <c r="E2" s="152"/>
    </row>
    <row r="3" spans="1:6" ht="21.75" customHeight="1" x14ac:dyDescent="0.2">
      <c r="A3" s="42" t="s">
        <v>8</v>
      </c>
      <c r="B3" s="153" t="str">
        <f>Travel!B3</f>
        <v>Alicia Wright</v>
      </c>
      <c r="C3" s="153"/>
      <c r="D3" s="153"/>
      <c r="E3" s="153"/>
    </row>
    <row r="4" spans="1:6" ht="21.75" customHeight="1" x14ac:dyDescent="0.2">
      <c r="A4" s="42" t="s">
        <v>3</v>
      </c>
      <c r="B4" s="153" t="str">
        <f>Travel!B4</f>
        <v xml:space="preserve">1 July 2017 to 30 June 2018 </v>
      </c>
      <c r="C4" s="153"/>
      <c r="D4" s="153"/>
      <c r="E4" s="153"/>
    </row>
    <row r="5" spans="1:6" ht="22.5" customHeight="1" x14ac:dyDescent="0.2">
      <c r="A5" s="185" t="s">
        <v>5</v>
      </c>
      <c r="B5" s="186"/>
      <c r="C5" s="173"/>
      <c r="D5" s="173"/>
      <c r="E5" s="174"/>
    </row>
    <row r="6" spans="1:6" ht="20.25" customHeight="1" x14ac:dyDescent="0.2">
      <c r="A6" s="178" t="s">
        <v>20</v>
      </c>
      <c r="B6" s="178"/>
      <c r="C6" s="178"/>
      <c r="D6" s="178"/>
      <c r="E6" s="179"/>
    </row>
    <row r="7" spans="1:6" ht="25.5" customHeight="1" x14ac:dyDescent="0.25">
      <c r="A7" s="183" t="s">
        <v>5</v>
      </c>
      <c r="B7" s="184"/>
      <c r="C7" s="4"/>
      <c r="D7" s="4"/>
      <c r="E7" s="20"/>
    </row>
    <row r="8" spans="1:6" ht="25.5" x14ac:dyDescent="0.2">
      <c r="A8" s="21" t="s">
        <v>0</v>
      </c>
      <c r="B8" s="1" t="s">
        <v>33</v>
      </c>
      <c r="C8" s="1" t="s">
        <v>32</v>
      </c>
      <c r="D8" s="1" t="s">
        <v>31</v>
      </c>
      <c r="E8" s="9" t="s">
        <v>2</v>
      </c>
    </row>
    <row r="9" spans="1:6" x14ac:dyDescent="0.2">
      <c r="A9" s="18"/>
      <c r="B9" s="13"/>
      <c r="C9" s="13"/>
      <c r="D9" s="13"/>
      <c r="E9" s="19"/>
    </row>
    <row r="10" spans="1:6" ht="25.5" x14ac:dyDescent="0.2">
      <c r="A10" s="127">
        <v>43087</v>
      </c>
      <c r="B10" s="129">
        <f>(35/115)*100</f>
        <v>30.434782608695656</v>
      </c>
      <c r="C10" s="126" t="s">
        <v>87</v>
      </c>
      <c r="D10" s="126" t="s">
        <v>152</v>
      </c>
      <c r="E10" s="128" t="s">
        <v>153</v>
      </c>
    </row>
    <row r="11" spans="1:6" x14ac:dyDescent="0.2">
      <c r="A11" s="18"/>
      <c r="B11" s="111"/>
      <c r="C11" s="13"/>
      <c r="D11" s="13"/>
      <c r="E11" s="19"/>
    </row>
    <row r="12" spans="1:6" ht="14.1" customHeight="1" x14ac:dyDescent="0.2">
      <c r="A12" s="35" t="s">
        <v>10</v>
      </c>
      <c r="B12" s="130">
        <f>SUM(B9:B11)</f>
        <v>30.434782608695656</v>
      </c>
      <c r="C12" s="15"/>
      <c r="D12" s="16"/>
      <c r="E12" s="34"/>
    </row>
    <row r="13" spans="1:6" ht="14.1" customHeight="1" x14ac:dyDescent="0.2">
      <c r="A13" s="59"/>
      <c r="B13" s="57"/>
      <c r="C13" s="15"/>
      <c r="D13" s="16"/>
      <c r="E13" s="34"/>
    </row>
    <row r="14" spans="1:6" x14ac:dyDescent="0.2">
      <c r="A14" s="68"/>
      <c r="B14" s="50"/>
      <c r="C14" s="69"/>
      <c r="D14" s="69"/>
      <c r="E14" s="70"/>
      <c r="F14" s="14"/>
    </row>
    <row r="15" spans="1:6" x14ac:dyDescent="0.2">
      <c r="A15" s="18"/>
      <c r="B15" s="13"/>
      <c r="C15" s="13"/>
      <c r="D15" s="13"/>
      <c r="E15" s="47"/>
      <c r="F15" s="14"/>
    </row>
    <row r="16" spans="1:6" x14ac:dyDescent="0.2">
      <c r="A16" s="18"/>
      <c r="B16" s="13"/>
      <c r="C16" s="13"/>
      <c r="D16" s="13"/>
      <c r="E16" s="47"/>
      <c r="F16" s="14"/>
    </row>
    <row r="17" spans="1:6" x14ac:dyDescent="0.2">
      <c r="A17" s="18"/>
      <c r="B17" s="13"/>
      <c r="C17" s="13"/>
      <c r="D17" s="13"/>
      <c r="E17" s="47"/>
      <c r="F17" s="14"/>
    </row>
    <row r="18" spans="1:6" x14ac:dyDescent="0.2">
      <c r="A18" s="18"/>
      <c r="B18" s="13"/>
      <c r="C18" s="13"/>
      <c r="D18" s="13"/>
      <c r="E18" s="47"/>
      <c r="F18" s="14"/>
    </row>
    <row r="19" spans="1:6" x14ac:dyDescent="0.2">
      <c r="A19" s="47"/>
      <c r="B19" s="47"/>
      <c r="C19" s="47"/>
      <c r="D19" s="47"/>
      <c r="E19" s="47"/>
    </row>
    <row r="20" spans="1:6" x14ac:dyDescent="0.2">
      <c r="A20" s="47"/>
      <c r="B20" s="47"/>
      <c r="C20" s="47"/>
      <c r="D20" s="47"/>
      <c r="E20" s="47"/>
    </row>
    <row r="48" spans="1:1" x14ac:dyDescent="0.2">
      <c r="A48" s="109"/>
    </row>
    <row r="49" spans="1:1" x14ac:dyDescent="0.2">
      <c r="A49" s="112"/>
    </row>
    <row r="50" spans="1:1" x14ac:dyDescent="0.2">
      <c r="A50" s="112"/>
    </row>
    <row r="51" spans="1:1" x14ac:dyDescent="0.2">
      <c r="A51" s="109"/>
    </row>
  </sheetData>
  <mergeCells count="7">
    <mergeCell ref="A1:E1"/>
    <mergeCell ref="A7:B7"/>
    <mergeCell ref="B2:E2"/>
    <mergeCell ref="B3:E3"/>
    <mergeCell ref="B4:E4"/>
    <mergeCell ref="A6:E6"/>
    <mergeCell ref="A5:E5"/>
  </mergeCells>
  <printOptions gridLines="1"/>
  <pageMargins left="0.59055118110236227" right="0.39370078740157483" top="0.39370078740157483" bottom="0.39370078740157483" header="0.19685039370078741" footer="0.19685039370078741"/>
  <pageSetup paperSize="9" scale="81" fitToHeight="0" orientation="portrait" r:id="rId1"/>
  <headerFooter alignWithMargins="0">
    <oddFooter>&amp;L&amp;F&amp;R&amp;D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Travel</vt:lpstr>
      <vt:lpstr>Hospitality</vt:lpstr>
      <vt:lpstr>Gifts and Benefits</vt:lpstr>
      <vt:lpstr>All other expenses</vt:lpstr>
      <vt:lpstr>'All other expenses'!Print_Area</vt:lpstr>
      <vt:lpstr>'Gifts and Benefits'!Print_Area</vt:lpstr>
      <vt:lpstr>Hospitality!Print_Area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Kevin Jones</cp:lastModifiedBy>
  <cp:lastPrinted>2018-07-11T00:47:25Z</cp:lastPrinted>
  <dcterms:created xsi:type="dcterms:W3CDTF">2010-10-17T20:59:02Z</dcterms:created>
  <dcterms:modified xsi:type="dcterms:W3CDTF">2018-07-26T21:27:10Z</dcterms:modified>
</cp:coreProperties>
</file>