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Ethan.Tucker\AppData\Local\Microsoft\Windows\INetCache\Content.Outlook\0EU33UPB\"/>
    </mc:Choice>
  </mc:AlternateContent>
  <xr:revisionPtr revIDLastSave="0" documentId="13_ncr:1_{20BACB63-A969-4497-9516-195918668881}" xr6:coauthVersionLast="47" xr6:coauthVersionMax="47" xr10:uidLastSave="{00000000-0000-0000-0000-000000000000}"/>
  <bookViews>
    <workbookView xWindow="16080" yWindow="4935" windowWidth="29040" windowHeight="1572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benefits'!$A$1:$F$35</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 l="1"/>
  <c r="B67" i="1" s="1"/>
  <c r="D24" i="4" l="1"/>
  <c r="C25" i="3"/>
  <c r="C25" i="2"/>
  <c r="C67" i="1"/>
  <c r="C85" i="1"/>
  <c r="C29" i="1"/>
  <c r="B6" i="13" l="1"/>
  <c r="E60" i="13"/>
  <c r="C60" i="13"/>
  <c r="C26" i="4"/>
  <c r="C25" i="4"/>
  <c r="B60" i="13" l="1"/>
  <c r="B59" i="13"/>
  <c r="D59" i="13"/>
  <c r="B58" i="13"/>
  <c r="D58" i="13"/>
  <c r="D57" i="13"/>
  <c r="B57" i="13"/>
  <c r="D56" i="13"/>
  <c r="B56" i="13"/>
  <c r="D55" i="13"/>
  <c r="B55" i="13"/>
  <c r="B2" i="4"/>
  <c r="B3" i="4"/>
  <c r="B2" i="3"/>
  <c r="B3" i="3"/>
  <c r="B2" i="2"/>
  <c r="B3" i="2"/>
  <c r="B2" i="1"/>
  <c r="B3" i="1"/>
  <c r="F58" i="13" l="1"/>
  <c r="D25" i="2" s="1"/>
  <c r="F60" i="13"/>
  <c r="E24" i="4" s="1"/>
  <c r="F59" i="13"/>
  <c r="D25" i="3" s="1"/>
  <c r="F57" i="13"/>
  <c r="D85" i="1" s="1"/>
  <c r="F56" i="13"/>
  <c r="D67" i="1" s="1"/>
  <c r="F55" i="13"/>
  <c r="D29" i="1" s="1"/>
  <c r="C13" i="13"/>
  <c r="C12" i="13"/>
  <c r="C11" i="13"/>
  <c r="C16" i="13" l="1"/>
  <c r="C17" i="13"/>
  <c r="B5" i="4" l="1"/>
  <c r="B4" i="4"/>
  <c r="B5" i="3"/>
  <c r="B4" i="3"/>
  <c r="B5" i="2"/>
  <c r="B4" i="2"/>
  <c r="B5" i="1"/>
  <c r="B4" i="1"/>
  <c r="C15" i="13" l="1"/>
  <c r="F12" i="13" l="1"/>
  <c r="C24" i="4"/>
  <c r="F11" i="13" s="1"/>
  <c r="F13" i="13" l="1"/>
  <c r="B85" i="1"/>
  <c r="B17" i="13" s="1"/>
  <c r="B16" i="13"/>
  <c r="B29" i="1"/>
  <c r="B15" i="13" s="1"/>
  <c r="B25" i="3" l="1"/>
  <c r="B13" i="13" s="1"/>
  <c r="B25" i="2"/>
  <c r="B12" i="13" s="1"/>
  <c r="B11" i="13" l="1"/>
  <c r="B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<sst xmlns="http://schemas.openxmlformats.org/spreadsheetml/2006/main" count="377" uniqueCount="265">
  <si>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</si>
  <si>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</si>
  <si>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</si>
  <si>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</si>
  <si>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</si>
  <si>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</si>
  <si>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</si>
  <si>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</si>
  <si>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</si>
  <si>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</si>
  <si>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</si>
  <si>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</si>
  <si>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</si>
  <si>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</si>
  <si>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</si>
  <si>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</si>
  <si>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</si>
  <si>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</si>
  <si>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</si>
  <si>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</si>
  <si>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</si>
  <si>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</si>
  <si>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</si>
  <si>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</si>
  <si>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</si>
  <si>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</si>
  <si>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</si>
  <si>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</si>
  <si>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</si>
  <si>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</si>
  <si>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</si>
  <si>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</si>
  <si>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</si>
  <si>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</si>
  <si>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</si>
  <si>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</si>
  <si>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</si>
  <si>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</si>
  <si>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</si>
  <si>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</si>
  <si>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</si>
  <si>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</si>
  <si>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</si>
  <si>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</si>
  <si>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</si>
  <si>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</si>
  <si>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</si>
  <si>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</si>
  <si>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</si>
  <si>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</si>
  <si>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</si>
  <si>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</si>
  <si>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</si>
  <si>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Electoral Commission</t>
  </si>
  <si>
    <t>Chief Executive**</t>
  </si>
  <si>
    <t>Karl Le Quesne</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</si>
  <si>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</si>
  <si>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</si>
  <si>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</si>
  <si>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</si>
  <si>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</si>
  <si>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</si>
  <si>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</si>
  <si>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</si>
  <si>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</si>
  <si>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</si>
  <si>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</si>
  <si>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</si>
  <si>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</si>
  <si>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</si>
  <si>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</si>
  <si>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</si>
  <si>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</si>
  <si>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</si>
  <si>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</si>
  <si>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</si>
  <si>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</si>
  <si>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</si>
  <si>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</si>
  <si>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</si>
  <si>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</si>
  <si>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</si>
  <si>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</si>
  <si>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</si>
  <si>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</si>
  <si>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</si>
  <si>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</si>
  <si>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</si>
  <si>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</si>
  <si>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</si>
  <si>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</si>
  <si>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</si>
  <si>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</si>
  <si>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</si>
  <si>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</si>
  <si>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</si>
  <si>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</si>
  <si>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</si>
  <si>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</si>
  <si>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</si>
  <si>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</si>
  <si>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</si>
  <si>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</si>
  <si>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</si>
  <si>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</si>
  <si>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</si>
  <si>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</si>
  <si>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</si>
  <si>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</si>
  <si>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</si>
  <si>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</si>
  <si>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</si>
  <si>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</si>
  <si>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</si>
  <si>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</si>
  <si>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</si>
  <si>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</si>
  <si>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</si>
  <si>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</si>
  <si>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</si>
  <si>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</si>
  <si>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</si>
  <si>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</si>
  <si>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</si>
  <si>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</si>
  <si>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Flight Costs</t>
  </si>
  <si>
    <t>Transport Rail - ECANZ</t>
  </si>
  <si>
    <t>meals and transport in Sydney</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</si>
  <si>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</si>
  <si>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</si>
  <si>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</si>
  <si>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</si>
  <si>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</si>
  <si>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</si>
  <si>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</si>
  <si>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Meeting with  Minister for Justice</t>
  </si>
  <si>
    <t>Travel - taxi</t>
  </si>
  <si>
    <t>Wellington</t>
  </si>
  <si>
    <t>Wellington Airport parking - travel to Hamilton By-election</t>
  </si>
  <si>
    <t>Parking</t>
  </si>
  <si>
    <t>Hamilton By-election</t>
  </si>
  <si>
    <t>Catering in Hamilton Office</t>
  </si>
  <si>
    <t>Hamilton</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</si>
  <si>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</si>
  <si>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</si>
  <si>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</si>
  <si>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</si>
  <si>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</si>
  <si>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</si>
  <si>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</si>
  <si>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</si>
  <si>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</si>
  <si>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</si>
  <si>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</si>
  <si>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</si>
  <si>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</si>
  <si>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Catering Korean Delegation meeting with the Board </t>
  </si>
  <si>
    <t>Catering for 5 guests from MFAT and the Korean NEC, and EC Board</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</si>
  <si>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</si>
  <si>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</si>
  <si>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</si>
  <si>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</si>
  <si>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</si>
  <si>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</si>
  <si>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</si>
  <si>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</si>
  <si>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</si>
  <si>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Mobile phone $32.00 per month excluding GST</t>
  </si>
  <si>
    <t>Commission Iphone</t>
  </si>
  <si>
    <t>Sim card for surfacepro  $5.00 per/month only activated out of WIFI range excl GST</t>
  </si>
  <si>
    <t>Commissionsurface pro</t>
  </si>
  <si>
    <t>phone</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</si>
  <si>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</si>
  <si>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</si>
  <si>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</si>
  <si>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</si>
  <si>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</si>
  <si>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</si>
  <si>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</si>
  <si>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</si>
  <si>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</si>
  <si>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</si>
  <si>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</si>
  <si>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Gift - NEC Korean delegation -teaset</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</si>
  <si>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</si>
  <si>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</si>
  <si>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</si>
  <si>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</si>
  <si>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</si>
  <si>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</si>
  <si>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Taxi</t>
  </si>
  <si>
    <t>Meals - ECANZ - Launceston</t>
  </si>
  <si>
    <t>Taxi - Airport to Auckland CBD</t>
  </si>
  <si>
    <t xml:space="preserve">Taxi - Wellington Airport </t>
  </si>
  <si>
    <t xml:space="preserve">Taxi - Airport to Hotel - ECANZ </t>
  </si>
  <si>
    <t>meals and transport in Melbourne</t>
  </si>
  <si>
    <t>Regional meeting in Christchurch</t>
  </si>
  <si>
    <t>Christchurch</t>
  </si>
  <si>
    <t>Accommodation</t>
  </si>
  <si>
    <t>Meals and Transport</t>
  </si>
  <si>
    <t>1 July 22 - 30 June 2023</t>
  </si>
  <si>
    <t>Purchase card</t>
  </si>
  <si>
    <t>1 July 22- 30 June 2023</t>
  </si>
  <si>
    <t>Visa card monthly fee $4.60 per month excl GST</t>
  </si>
  <si>
    <t>International Roaming Data plan for phone for ECANZ meeting in Sydney, Melbourne and Launceston  $21.74 each trip</t>
  </si>
  <si>
    <t>Flight costs</t>
  </si>
  <si>
    <t>Accommodation - ECANZ -Sydney</t>
  </si>
  <si>
    <t>Melbourne</t>
  </si>
  <si>
    <t>Launceston</t>
  </si>
  <si>
    <t>Sydney</t>
  </si>
  <si>
    <t>Meals and Transport in Launceston</t>
  </si>
  <si>
    <t>Electoral Commission to NEC delegation</t>
  </si>
  <si>
    <t>21 - Feb - 30 June 2023</t>
  </si>
  <si>
    <t>Magazine subscription - Economist - $57.90 per month</t>
  </si>
  <si>
    <t>Board meeting - March</t>
  </si>
  <si>
    <t>Board meeting - April</t>
  </si>
  <si>
    <t>Board meeting - May</t>
  </si>
  <si>
    <t xml:space="preserve">WR/AK/WLG return </t>
  </si>
  <si>
    <t>Board meeting - February</t>
  </si>
  <si>
    <t>WR/AK/WLG/AK</t>
  </si>
  <si>
    <t>WLG/AK/WR</t>
  </si>
  <si>
    <t xml:space="preserve">WR/AK/WLG </t>
  </si>
  <si>
    <t>WLG/AK</t>
  </si>
  <si>
    <t>WLG/NP</t>
  </si>
  <si>
    <t>Board regional visit - Napier</t>
  </si>
  <si>
    <t>AEC delgation flight changes</t>
  </si>
  <si>
    <t>Credit flight cancellation 10 May regional vist</t>
  </si>
  <si>
    <t>WR/NPE/WLG</t>
  </si>
  <si>
    <t>WLG/CH/WLG</t>
  </si>
  <si>
    <t>WLG/AK/WR return</t>
  </si>
  <si>
    <t>WR/AK/WR</t>
  </si>
  <si>
    <t>WR/WLG return</t>
  </si>
  <si>
    <t>WLG/ChCh/Wgtn</t>
  </si>
  <si>
    <t>WLG/AK/Wgtn</t>
  </si>
  <si>
    <t>AK/WLG/AK</t>
  </si>
  <si>
    <t>WLG/Hamilton/WLG</t>
  </si>
  <si>
    <t xml:space="preserve"> Board meeting - July</t>
  </si>
  <si>
    <t xml:space="preserve"> Board meeting - August</t>
  </si>
  <si>
    <t xml:space="preserve"> Christchurch Regional meeting with Operations DCE</t>
  </si>
  <si>
    <t>Auckland Marae voting place visit with the Board re By-election</t>
  </si>
  <si>
    <t xml:space="preserve"> Board meeting - October</t>
  </si>
  <si>
    <t xml:space="preserve"> Board meeting - November</t>
  </si>
  <si>
    <t>Hamilton By-Election</t>
  </si>
  <si>
    <t>Taxi - Wellington Airport</t>
  </si>
  <si>
    <t>Board Regional visit - Napier</t>
  </si>
  <si>
    <t>Board Regional visit - Christchurch</t>
  </si>
  <si>
    <t>Meals - ECANZ</t>
  </si>
  <si>
    <t>Taxi travel for ECANZ meeting in Sydney</t>
  </si>
  <si>
    <t>Meals - ECANZ - Melbourne</t>
  </si>
  <si>
    <t>Board Regional visit - Auckland - included as it was booked in June</t>
  </si>
  <si>
    <t>Napier accommodation</t>
  </si>
  <si>
    <t>Napier</t>
  </si>
  <si>
    <t>Meeting Community Engagement - includes flight change costs</t>
  </si>
  <si>
    <t>Board meeting - December</t>
  </si>
  <si>
    <t xml:space="preserve">Christchurch accommodation </t>
  </si>
  <si>
    <t>Transport Bus - ECANZ meeting - Melbourne</t>
  </si>
  <si>
    <t>Flights - ECANZ meeting in Sydney</t>
  </si>
  <si>
    <t xml:space="preserve">Flights - ECANZ meeting -  Melbourne        </t>
  </si>
  <si>
    <t xml:space="preserve">Flights - ECANZ meeting - Launceston         </t>
  </si>
  <si>
    <t xml:space="preserve">Accommodation - ECANZ Launceston       </t>
  </si>
  <si>
    <t>Taxi - Auckland CBD to Airport and return</t>
  </si>
  <si>
    <t>Accommodation - ECANZ meeting - Melbourne</t>
  </si>
  <si>
    <t>Meals - Board meeting Hamilton West By-election</t>
  </si>
  <si>
    <t>Board meeting - June</t>
  </si>
  <si>
    <t>Approved at Board meeting, 28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</si>
</sst>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1"/>
      <color theme="1"/>
      <name val="Calibri"/>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auto="1"/>
      </left>
      <right/>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8">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5" fontId="0" fillId="0" borderId="10" xfId="0" applyNumberFormat="1" applyBorder="1" applyAlignment="1" applyProtection="1">
      <alignment horizontal="center" wrapText="1"/>
      <protection locked="0"/>
    </xf>
    <xf numFmtId="166" fontId="0" fillId="0" borderId="0" xfId="0" applyNumberFormat="1" applyAlignment="1" applyProtection="1">
      <alignment horizontal="center" wrapText="1"/>
      <protection locked="0"/>
    </xf>
    <xf numFmtId="0" fontId="0" fillId="0" borderId="0" xfId="0" applyAlignment="1" applyProtection="1">
      <alignment vertical="center" wrapText="1"/>
      <protection locked="0"/>
    </xf>
    <xf numFmtId="0" fontId="37" fillId="0" borderId="0" xfId="0" applyFont="1" applyProtection="1">
      <protection locked="0"/>
    </xf>
    <xf numFmtId="0" fontId="37" fillId="11" borderId="0" xfId="0" applyFont="1" applyFill="1" applyProtection="1">
      <protection locked="0"/>
    </xf>
    <xf numFmtId="0" fontId="0" fillId="11" borderId="0" xfId="0" applyFill="1" applyAlignment="1" applyProtection="1">
      <alignment vertical="center" wrapText="1"/>
      <protection locked="0"/>
    </xf>
    <xf numFmtId="167" fontId="15" fillId="11" borderId="0" xfId="0" applyNumberFormat="1" applyFont="1" applyFill="1" applyAlignment="1" applyProtection="1">
      <alignment vertical="center"/>
      <protection locked="0"/>
    </xf>
    <xf numFmtId="165" fontId="0" fillId="11" borderId="0" xfId="2" applyFont="1" applyFill="1" applyBorder="1" applyProtection="1">
      <protection locked="0"/>
    </xf>
    <xf numFmtId="0" fontId="15" fillId="10" borderId="0" xfId="0" applyFont="1" applyFill="1" applyAlignment="1" applyProtection="1">
      <alignment vertical="center" wrapText="1"/>
      <protection locked="0"/>
    </xf>
    <xf numFmtId="0" fontId="0" fillId="11" borderId="0" xfId="0" applyFill="1" applyProtection="1">
      <protection locked="0"/>
    </xf>
    <xf numFmtId="0" fontId="15" fillId="11" borderId="2" xfId="0" applyFont="1" applyFill="1" applyBorder="1" applyAlignment="1" applyProtection="1">
      <alignment vertical="center" wrapText="1"/>
      <protection locked="0"/>
    </xf>
    <xf numFmtId="0" fontId="15" fillId="11" borderId="6" xfId="0" applyFont="1" applyFill="1" applyBorder="1" applyAlignment="1" applyProtection="1">
      <alignment vertical="center" wrapText="1"/>
      <protection locked="0"/>
    </xf>
    <xf numFmtId="0" fontId="15" fillId="10" borderId="6" xfId="0" applyFont="1" applyFill="1" applyBorder="1" applyAlignment="1" applyProtection="1">
      <alignment vertical="center" wrapText="1"/>
      <protection locked="0"/>
    </xf>
    <xf numFmtId="167" fontId="15" fillId="10" borderId="8" xfId="0" applyNumberFormat="1" applyFont="1" applyFill="1" applyBorder="1" applyAlignment="1" applyProtection="1">
      <alignment vertical="center"/>
      <protection locked="0"/>
    </xf>
    <xf numFmtId="0" fontId="15" fillId="11" borderId="0" xfId="0" applyFont="1" applyFill="1" applyAlignment="1" applyProtection="1">
      <alignment vertical="center" wrapText="1"/>
      <protection locked="0"/>
    </xf>
    <xf numFmtId="167" fontId="15" fillId="11" borderId="0" xfId="0" applyNumberFormat="1" applyFont="1" applyFill="1" applyAlignment="1" applyProtection="1">
      <alignment vertical="center" wrapText="1"/>
      <protection locked="0"/>
    </xf>
    <xf numFmtId="167" fontId="15" fillId="10" borderId="0" xfId="0" applyNumberFormat="1" applyFont="1" applyFill="1" applyAlignment="1" applyProtection="1">
      <alignment vertical="center" wrapText="1"/>
      <protection locked="0"/>
    </xf>
    <xf numFmtId="164" fontId="15" fillId="10" borderId="0" xfId="0" applyNumberFormat="1" applyFont="1" applyFill="1" applyAlignment="1" applyProtection="1">
      <alignment vertical="center" wrapText="1"/>
      <protection locked="0"/>
    </xf>
    <xf numFmtId="165" fontId="0" fillId="12" borderId="0" xfId="2" applyFont="1" applyFill="1" applyBorder="1" applyProtection="1">
      <protection locked="0"/>
    </xf>
    <xf numFmtId="0" fontId="37" fillId="12" borderId="0" xfId="0" applyFont="1" applyFill="1" applyProtection="1">
      <protection locked="0"/>
    </xf>
    <xf numFmtId="0" fontId="0" fillId="12" borderId="0" xfId="0" applyFill="1" applyAlignment="1" applyProtection="1">
      <alignment vertical="center" wrapText="1"/>
      <protection locked="0"/>
    </xf>
    <xf numFmtId="166" fontId="0" fillId="12" borderId="0" xfId="0" applyNumberFormat="1" applyFill="1" applyAlignment="1" applyProtection="1">
      <alignment horizontal="center" wrapText="1"/>
      <protection locked="0"/>
    </xf>
    <xf numFmtId="0" fontId="15" fillId="11" borderId="5" xfId="0" applyFont="1" applyFill="1" applyBorder="1" applyAlignment="1" applyProtection="1">
      <alignment vertical="center" wrapText="1"/>
      <protection locked="0"/>
    </xf>
    <xf numFmtId="165" fontId="0" fillId="11" borderId="0" xfId="0" applyNumberFormat="1" applyFill="1" applyProtection="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CCFFCC"/>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33" sqref="A3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3"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6" sqref="B6:F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51" t="s">
        <v>51</v>
      </c>
      <c r="B1" s="151"/>
      <c r="C1" s="151"/>
      <c r="D1" s="151"/>
      <c r="E1" s="151"/>
      <c r="F1" s="151"/>
      <c r="G1" s="17"/>
      <c r="H1" s="17"/>
      <c r="I1" s="17"/>
      <c r="J1" s="17"/>
      <c r="K1" s="17"/>
    </row>
    <row r="2" spans="1:11" ht="21" customHeight="1" x14ac:dyDescent="0.2">
      <c r="A2" s="3" t="s">
        <v>52</v>
      </c>
      <c r="B2" s="152" t="s">
        <v>53</v>
      </c>
      <c r="C2" s="152"/>
      <c r="D2" s="152"/>
      <c r="E2" s="152"/>
      <c r="F2" s="152"/>
      <c r="G2" s="17"/>
      <c r="H2" s="17"/>
      <c r="I2" s="17"/>
      <c r="J2" s="17"/>
      <c r="K2" s="17"/>
    </row>
    <row r="3" spans="1:11" ht="21" customHeight="1" x14ac:dyDescent="0.2">
      <c r="A3" s="3" t="s">
        <v>54</v>
      </c>
      <c r="B3" s="152" t="s">
        <v>55</v>
      </c>
      <c r="C3" s="152"/>
      <c r="D3" s="152"/>
      <c r="E3" s="152"/>
      <c r="F3" s="152"/>
      <c r="G3" s="17"/>
      <c r="H3" s="17"/>
      <c r="I3" s="17"/>
      <c r="J3" s="17"/>
      <c r="K3" s="17"/>
    </row>
    <row r="4" spans="1:11" ht="21" customHeight="1" x14ac:dyDescent="0.2">
      <c r="A4" s="3" t="s">
        <v>56</v>
      </c>
      <c r="B4" s="153">
        <v>44743</v>
      </c>
      <c r="C4" s="153"/>
      <c r="D4" s="153"/>
      <c r="E4" s="153"/>
      <c r="F4" s="153"/>
      <c r="G4" s="17"/>
      <c r="H4" s="17"/>
      <c r="I4" s="17"/>
      <c r="J4" s="17"/>
      <c r="K4" s="17"/>
    </row>
    <row r="5" spans="1:11" ht="21" customHeight="1" x14ac:dyDescent="0.2">
      <c r="A5" s="3" t="s">
        <v>57</v>
      </c>
      <c r="B5" s="153">
        <v>45107</v>
      </c>
      <c r="C5" s="153"/>
      <c r="D5" s="153"/>
      <c r="E5" s="153"/>
      <c r="F5" s="153"/>
      <c r="G5" s="17"/>
      <c r="H5" s="17"/>
      <c r="I5" s="17"/>
      <c r="J5" s="17"/>
      <c r="K5" s="17"/>
    </row>
    <row r="6" spans="1:11" ht="21" customHeight="1" x14ac:dyDescent="0.2">
      <c r="A6" s="3" t="s">
        <v>58</v>
      </c>
      <c r="B6" s="150" t="str">
        <f>IF(AND(Travel!B7&lt;&gt;A30,Hospitality!B7&lt;&gt;A30,'All other expenses'!B7&lt;&gt;A30,'Gifts and benefits'!B7&lt;&gt;A30),A31,IF(AND(Travel!B7=A30,Hospitality!B7=A30,'All other expenses'!B7=A30,'Gifts and benefits'!B7=A30),A33,A32))</f>
        <v>Data and totals checked on all sheets</v>
      </c>
      <c r="C6" s="150"/>
      <c r="D6" s="150"/>
      <c r="E6" s="150"/>
      <c r="F6" s="150"/>
      <c r="G6" s="23"/>
      <c r="H6" s="17"/>
      <c r="I6" s="17"/>
      <c r="J6" s="17"/>
      <c r="K6" s="17"/>
    </row>
    <row r="7" spans="1:11" ht="21" customHeight="1" x14ac:dyDescent="0.2">
      <c r="A7" s="3" t="s">
        <v>59</v>
      </c>
      <c r="B7" s="149" t="s">
        <v>92</v>
      </c>
      <c r="C7" s="149"/>
      <c r="D7" s="149"/>
      <c r="E7" s="149"/>
      <c r="F7" s="149"/>
      <c r="G7" s="23"/>
      <c r="H7" s="17"/>
      <c r="I7" s="17"/>
      <c r="J7" s="17"/>
      <c r="K7" s="17"/>
    </row>
    <row r="8" spans="1:11" ht="21" customHeight="1" x14ac:dyDescent="0.2">
      <c r="A8" s="3" t="s">
        <v>61</v>
      </c>
      <c r="B8" s="149" t="s">
        <v>264</v>
      </c>
      <c r="C8" s="149"/>
      <c r="D8" s="149"/>
      <c r="E8" s="149"/>
      <c r="F8" s="149"/>
      <c r="G8" s="23"/>
      <c r="H8" s="17"/>
      <c r="I8" s="17"/>
      <c r="J8" s="17"/>
      <c r="K8" s="17"/>
    </row>
    <row r="9" spans="1:11" ht="66.75" customHeight="1" x14ac:dyDescent="0.2">
      <c r="A9" s="148" t="s">
        <v>63</v>
      </c>
      <c r="B9" s="148"/>
      <c r="C9" s="148"/>
      <c r="D9" s="148"/>
      <c r="E9" s="148"/>
      <c r="F9" s="148"/>
      <c r="G9" s="23"/>
      <c r="H9" s="17"/>
      <c r="I9" s="17"/>
      <c r="J9" s="17"/>
      <c r="K9" s="17"/>
    </row>
    <row r="10" spans="1:11" s="94" customFormat="1" ht="36" customHeight="1" x14ac:dyDescent="0.2">
      <c r="A10" s="88" t="s">
        <v>64</v>
      </c>
      <c r="B10" s="89" t="s">
        <v>65</v>
      </c>
      <c r="C10" s="89" t="s">
        <v>66</v>
      </c>
      <c r="D10" s="90"/>
      <c r="E10" s="91" t="s">
        <v>29</v>
      </c>
      <c r="F10" s="92" t="s">
        <v>67</v>
      </c>
      <c r="G10" s="93"/>
      <c r="H10" s="93"/>
      <c r="I10" s="93"/>
      <c r="J10" s="93"/>
      <c r="K10" s="93"/>
    </row>
    <row r="11" spans="1:11" ht="27.75" customHeight="1" x14ac:dyDescent="0.2">
      <c r="A11" s="8" t="s">
        <v>68</v>
      </c>
      <c r="B11" s="60">
        <f>B15+B16+B17</f>
        <v>18828.099999999999</v>
      </c>
      <c r="C11" s="67" t="str">
        <f>IF(Travel!B6="",A34,Travel!B6)</f>
        <v>Figures exclude GST</v>
      </c>
      <c r="D11" s="6"/>
      <c r="E11" s="8" t="s">
        <v>69</v>
      </c>
      <c r="F11" s="33">
        <f>'Gifts and benefits'!C24</f>
        <v>1</v>
      </c>
      <c r="G11" s="29"/>
      <c r="H11" s="29"/>
      <c r="I11" s="29"/>
      <c r="J11" s="29"/>
      <c r="K11" s="29"/>
    </row>
    <row r="12" spans="1:11" ht="27.75" customHeight="1" x14ac:dyDescent="0.2">
      <c r="A12" s="8" t="s">
        <v>24</v>
      </c>
      <c r="B12" s="60">
        <f>Hospitality!B25</f>
        <v>47.03</v>
      </c>
      <c r="C12" s="67" t="str">
        <f>IF(Hospitality!B6="",A34,Hospitality!B6)</f>
        <v>Figures exclude GST</v>
      </c>
      <c r="D12" s="6"/>
      <c r="E12" s="8" t="s">
        <v>70</v>
      </c>
      <c r="F12" s="33">
        <f>'Gifts and benefits'!C25</f>
        <v>1</v>
      </c>
      <c r="G12" s="29"/>
      <c r="H12" s="29"/>
      <c r="I12" s="29"/>
      <c r="J12" s="29"/>
      <c r="K12" s="29"/>
    </row>
    <row r="13" spans="1:11" ht="27.75" customHeight="1" x14ac:dyDescent="0.2">
      <c r="A13" s="8" t="s">
        <v>71</v>
      </c>
      <c r="B13" s="60">
        <f>'All other expenses'!B25</f>
        <v>631.92000000000007</v>
      </c>
      <c r="C13" s="67" t="str">
        <f>IF('All other expenses'!B6="",A34,'All other expenses'!B6)</f>
        <v>Figures exclude GST</v>
      </c>
      <c r="D13" s="6"/>
      <c r="E13" s="8" t="s">
        <v>72</v>
      </c>
      <c r="F13" s="33">
        <f>'Gifts and benefits'!C26</f>
        <v>0</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73</v>
      </c>
      <c r="B15" s="62">
        <f>Travel!B29</f>
        <v>7216.23</v>
      </c>
      <c r="C15" s="69" t="str">
        <f>C11</f>
        <v>Figures exclude GST</v>
      </c>
      <c r="D15" s="6"/>
      <c r="E15" s="6"/>
      <c r="F15" s="35"/>
      <c r="G15" s="17"/>
      <c r="H15" s="17"/>
      <c r="I15" s="17"/>
      <c r="J15" s="17"/>
      <c r="K15" s="17"/>
    </row>
    <row r="16" spans="1:11" ht="27.75" customHeight="1" x14ac:dyDescent="0.2">
      <c r="A16" s="9" t="s">
        <v>74</v>
      </c>
      <c r="B16" s="62">
        <f>Travel!B67</f>
        <v>11506.18</v>
      </c>
      <c r="C16" s="69" t="str">
        <f>C11</f>
        <v>Figures exclude GST</v>
      </c>
      <c r="D16" s="36"/>
      <c r="E16" s="6"/>
      <c r="F16" s="37"/>
      <c r="G16" s="17"/>
      <c r="H16" s="17"/>
      <c r="I16" s="17"/>
      <c r="J16" s="17"/>
      <c r="K16" s="17"/>
    </row>
    <row r="17" spans="1:11" ht="27.75" customHeight="1" x14ac:dyDescent="0.2">
      <c r="A17" s="9" t="s">
        <v>75</v>
      </c>
      <c r="B17" s="62">
        <f>Travel!B85</f>
        <v>105.69000000000001</v>
      </c>
      <c r="C17" s="69"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76</v>
      </c>
      <c r="B19" s="19"/>
      <c r="C19" s="17"/>
      <c r="D19" s="17"/>
      <c r="E19" s="17"/>
      <c r="F19" s="17"/>
      <c r="G19" s="17"/>
      <c r="H19" s="17"/>
      <c r="I19" s="17"/>
      <c r="J19" s="17"/>
      <c r="K19" s="17"/>
    </row>
    <row r="20" spans="1:11" x14ac:dyDescent="0.2">
      <c r="A20" s="20" t="s">
        <v>77</v>
      </c>
      <c r="D20" s="17"/>
      <c r="E20" s="17"/>
      <c r="F20" s="17"/>
      <c r="G20" s="17"/>
      <c r="H20" s="17"/>
      <c r="I20" s="17"/>
      <c r="J20" s="17"/>
      <c r="K20" s="17"/>
    </row>
    <row r="21" spans="1:11" ht="12.6" customHeight="1" x14ac:dyDescent="0.2">
      <c r="A21" s="20" t="s">
        <v>78</v>
      </c>
      <c r="D21" s="17"/>
      <c r="E21" s="17"/>
      <c r="F21" s="17"/>
      <c r="G21" s="17"/>
      <c r="H21" s="17"/>
      <c r="I21" s="17"/>
      <c r="J21" s="17"/>
      <c r="K21" s="17"/>
    </row>
    <row r="22" spans="1:11" ht="12.6" customHeight="1" x14ac:dyDescent="0.2">
      <c r="A22" s="20" t="s">
        <v>79</v>
      </c>
      <c r="D22" s="17"/>
      <c r="E22" s="17"/>
      <c r="F22" s="17"/>
      <c r="G22" s="17"/>
      <c r="H22" s="17"/>
      <c r="I22" s="17"/>
      <c r="J22" s="17"/>
      <c r="K22" s="17"/>
    </row>
    <row r="23" spans="1:11" ht="12.6" customHeight="1" x14ac:dyDescent="0.2">
      <c r="A23" s="20" t="s">
        <v>80</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81</v>
      </c>
      <c r="B25" s="13"/>
      <c r="C25" s="13"/>
      <c r="D25" s="13"/>
      <c r="E25" s="13"/>
      <c r="F25" s="13"/>
      <c r="G25" s="17"/>
      <c r="H25" s="17"/>
      <c r="I25" s="17"/>
      <c r="J25" s="17"/>
      <c r="K25" s="17"/>
    </row>
    <row r="26" spans="1:11" ht="12.75" hidden="1" customHeight="1" x14ac:dyDescent="0.2">
      <c r="A26" s="11" t="s">
        <v>82</v>
      </c>
      <c r="B26" s="4"/>
      <c r="C26" s="4"/>
      <c r="D26" s="11"/>
      <c r="E26" s="11"/>
      <c r="F26" s="11"/>
      <c r="G26" s="17"/>
      <c r="H26" s="17"/>
      <c r="I26" s="17"/>
      <c r="J26" s="17"/>
      <c r="K26" s="17"/>
    </row>
    <row r="27" spans="1:11" hidden="1" x14ac:dyDescent="0.2">
      <c r="A27" s="10" t="s">
        <v>83</v>
      </c>
      <c r="B27" s="10"/>
      <c r="C27" s="10"/>
      <c r="D27" s="10"/>
      <c r="E27" s="10"/>
      <c r="F27" s="10"/>
      <c r="G27" s="17"/>
      <c r="H27" s="17"/>
      <c r="I27" s="17"/>
      <c r="J27" s="17"/>
      <c r="K27" s="17"/>
    </row>
    <row r="28" spans="1:11" hidden="1" x14ac:dyDescent="0.2">
      <c r="A28" s="10" t="s">
        <v>84</v>
      </c>
      <c r="B28" s="10"/>
      <c r="C28" s="10"/>
      <c r="D28" s="10"/>
      <c r="E28" s="10"/>
      <c r="F28" s="10"/>
      <c r="G28" s="17"/>
      <c r="H28" s="17"/>
      <c r="I28" s="17"/>
      <c r="J28" s="17"/>
      <c r="K28" s="17"/>
    </row>
    <row r="29" spans="1:11" hidden="1" x14ac:dyDescent="0.2">
      <c r="A29" s="11" t="s">
        <v>85</v>
      </c>
      <c r="B29" s="11"/>
      <c r="C29" s="11"/>
      <c r="D29" s="11"/>
      <c r="E29" s="11"/>
      <c r="F29" s="11"/>
      <c r="G29" s="17"/>
      <c r="H29" s="17"/>
      <c r="I29" s="17"/>
      <c r="J29" s="17"/>
      <c r="K29" s="17"/>
    </row>
    <row r="30" spans="1:11" hidden="1" x14ac:dyDescent="0.2">
      <c r="A30" s="11" t="s">
        <v>86</v>
      </c>
      <c r="B30" s="11"/>
      <c r="C30" s="11"/>
      <c r="D30" s="11"/>
      <c r="E30" s="11"/>
      <c r="F30" s="11"/>
      <c r="G30" s="17"/>
      <c r="H30" s="17"/>
      <c r="I30" s="17"/>
      <c r="J30" s="17"/>
      <c r="K30" s="17"/>
    </row>
    <row r="31" spans="1:11" hidden="1" x14ac:dyDescent="0.2">
      <c r="A31" s="10" t="s">
        <v>87</v>
      </c>
      <c r="B31" s="10"/>
      <c r="C31" s="10"/>
      <c r="D31" s="10"/>
      <c r="E31" s="10"/>
      <c r="F31" s="10"/>
      <c r="G31" s="17"/>
      <c r="H31" s="17"/>
      <c r="I31" s="17"/>
      <c r="J31" s="17"/>
      <c r="K31" s="17"/>
    </row>
    <row r="32" spans="1:11" hidden="1" x14ac:dyDescent="0.2">
      <c r="A32" s="10" t="s">
        <v>88</v>
      </c>
      <c r="B32" s="10"/>
      <c r="C32" s="10"/>
      <c r="D32" s="10"/>
      <c r="E32" s="10"/>
      <c r="F32" s="10"/>
      <c r="G32" s="17"/>
      <c r="H32" s="17"/>
      <c r="I32" s="17"/>
      <c r="J32" s="17"/>
      <c r="K32" s="17"/>
    </row>
    <row r="33" spans="1:11" hidden="1" x14ac:dyDescent="0.2">
      <c r="A33" s="10" t="s">
        <v>89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60</v>
      </c>
      <c r="B36" s="64"/>
      <c r="C36" s="64"/>
      <c r="D36" s="64"/>
      <c r="E36" s="64"/>
      <c r="F36" s="64"/>
      <c r="G36" s="17"/>
      <c r="H36" s="17"/>
      <c r="I36" s="17"/>
      <c r="J36" s="17"/>
      <c r="K36" s="17"/>
    </row>
    <row r="37" spans="1:11" hidden="1" x14ac:dyDescent="0.2">
      <c r="A37" s="10" t="s">
        <v>92</v>
      </c>
      <c r="B37" s="64"/>
      <c r="C37" s="64"/>
      <c r="D37" s="64"/>
      <c r="E37" s="64"/>
      <c r="F37" s="64"/>
      <c r="G37" s="17"/>
      <c r="H37" s="17"/>
      <c r="I37" s="17"/>
      <c r="J37" s="17"/>
      <c r="K37" s="17"/>
    </row>
    <row r="38" spans="1:11" hidden="1" x14ac:dyDescent="0.2">
      <c r="A38" s="10" t="s">
        <v>62</v>
      </c>
      <c r="B38" s="64"/>
      <c r="C38" s="64"/>
      <c r="D38" s="64"/>
      <c r="E38" s="64"/>
      <c r="F38" s="64"/>
      <c r="G38" s="17"/>
      <c r="H38" s="17"/>
      <c r="I38" s="17"/>
      <c r="J38" s="17"/>
      <c r="K38" s="17"/>
    </row>
    <row r="39" spans="1:11" hidden="1" x14ac:dyDescent="0.2">
      <c r="A39" s="11" t="s">
        <v>93</v>
      </c>
      <c r="B39" s="4"/>
      <c r="C39" s="4"/>
      <c r="D39" s="4"/>
      <c r="E39" s="4"/>
      <c r="F39" s="4"/>
      <c r="G39" s="17"/>
      <c r="H39" s="17"/>
      <c r="I39" s="17"/>
      <c r="J39" s="17"/>
      <c r="K39" s="17"/>
    </row>
    <row r="40" spans="1:11" hidden="1" x14ac:dyDescent="0.2">
      <c r="A40" s="4" t="s">
        <v>94</v>
      </c>
      <c r="B40" s="4"/>
      <c r="C40" s="4"/>
      <c r="D40" s="4"/>
      <c r="E40" s="4"/>
      <c r="F40" s="4"/>
      <c r="G40" s="17"/>
      <c r="H40" s="17"/>
      <c r="I40" s="17"/>
      <c r="J40" s="17"/>
      <c r="K40" s="17"/>
    </row>
    <row r="41" spans="1:11" hidden="1" x14ac:dyDescent="0.2">
      <c r="A41" s="4" t="s">
        <v>95</v>
      </c>
      <c r="B41" s="4"/>
      <c r="C41" s="4"/>
      <c r="D41" s="4"/>
      <c r="E41" s="4"/>
      <c r="F41" s="4"/>
      <c r="G41" s="17"/>
      <c r="H41" s="17"/>
      <c r="I41" s="17"/>
      <c r="J41" s="17"/>
      <c r="K41" s="17"/>
    </row>
    <row r="42" spans="1:11" hidden="1" x14ac:dyDescent="0.2">
      <c r="A42" s="4" t="s">
        <v>96</v>
      </c>
      <c r="B42" s="4"/>
      <c r="C42" s="4"/>
      <c r="D42" s="4"/>
      <c r="E42" s="4"/>
      <c r="F42" s="4"/>
      <c r="G42" s="17"/>
      <c r="H42" s="17"/>
      <c r="I42" s="17"/>
      <c r="J42" s="17"/>
      <c r="K42" s="17"/>
    </row>
    <row r="43" spans="1:11" hidden="1" x14ac:dyDescent="0.2">
      <c r="A43" s="4" t="s">
        <v>97</v>
      </c>
      <c r="B43" s="4"/>
      <c r="C43" s="4"/>
      <c r="D43" s="4"/>
      <c r="E43" s="4"/>
      <c r="F43" s="4"/>
      <c r="G43" s="17"/>
      <c r="H43" s="17"/>
      <c r="I43" s="17"/>
      <c r="J43" s="17"/>
      <c r="K43" s="17"/>
    </row>
    <row r="44" spans="1:11" hidden="1" x14ac:dyDescent="0.2">
      <c r="A44" s="4" t="s">
        <v>98</v>
      </c>
      <c r="B44" s="4"/>
      <c r="C44" s="4"/>
      <c r="D44" s="4"/>
      <c r="E44" s="4"/>
      <c r="F44" s="4"/>
      <c r="G44" s="17"/>
      <c r="H44" s="17"/>
      <c r="I44" s="17"/>
      <c r="J44" s="17"/>
      <c r="K44" s="17"/>
    </row>
    <row r="45" spans="1:11" hidden="1" x14ac:dyDescent="0.2">
      <c r="A45" s="65" t="s">
        <v>99</v>
      </c>
      <c r="B45" s="64"/>
      <c r="C45" s="64"/>
      <c r="D45" s="64"/>
      <c r="E45" s="64"/>
      <c r="F45" s="64"/>
      <c r="G45" s="17"/>
      <c r="H45" s="17"/>
      <c r="I45" s="17"/>
      <c r="J45" s="17"/>
      <c r="K45" s="17"/>
    </row>
    <row r="46" spans="1:11" hidden="1" x14ac:dyDescent="0.2">
      <c r="A46" s="64" t="s">
        <v>100</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101</v>
      </c>
      <c r="B48" s="64"/>
      <c r="C48" s="64"/>
      <c r="D48" s="64"/>
      <c r="E48" s="64"/>
      <c r="F48" s="64"/>
      <c r="G48" s="17"/>
      <c r="H48" s="17"/>
      <c r="I48" s="17"/>
      <c r="J48" s="17"/>
      <c r="K48" s="17"/>
    </row>
    <row r="49" spans="1:11" ht="25.5" hidden="1" x14ac:dyDescent="0.2">
      <c r="A49" s="82" t="s">
        <v>102</v>
      </c>
      <c r="B49" s="64"/>
      <c r="C49" s="64"/>
      <c r="D49" s="64"/>
      <c r="E49" s="64"/>
      <c r="F49" s="64"/>
      <c r="G49" s="17"/>
      <c r="H49" s="17"/>
      <c r="I49" s="17"/>
      <c r="J49" s="17"/>
      <c r="K49" s="17"/>
    </row>
    <row r="50" spans="1:11" ht="25.5" hidden="1" x14ac:dyDescent="0.2">
      <c r="A50" s="83" t="s">
        <v>103</v>
      </c>
      <c r="B50" s="4"/>
      <c r="C50" s="4"/>
      <c r="D50" s="4"/>
      <c r="E50" s="4"/>
      <c r="F50" s="4"/>
      <c r="G50" s="17"/>
      <c r="H50" s="17"/>
      <c r="I50" s="17"/>
      <c r="J50" s="17"/>
      <c r="K50" s="17"/>
    </row>
    <row r="51" spans="1:11" ht="25.5" hidden="1" x14ac:dyDescent="0.2">
      <c r="A51" s="83" t="s">
        <v>104</v>
      </c>
      <c r="B51" s="4"/>
      <c r="C51" s="4"/>
      <c r="D51" s="4"/>
      <c r="E51" s="4"/>
      <c r="F51" s="4"/>
      <c r="G51" s="17"/>
      <c r="H51" s="17"/>
      <c r="I51" s="17"/>
      <c r="J51" s="17"/>
      <c r="K51" s="17"/>
    </row>
    <row r="52" spans="1:11" ht="38.25" hidden="1" x14ac:dyDescent="0.2">
      <c r="A52" s="83" t="s">
        <v>105</v>
      </c>
      <c r="B52" s="75"/>
      <c r="C52" s="75"/>
      <c r="D52" s="75"/>
      <c r="E52" s="11"/>
      <c r="F52" s="11"/>
      <c r="G52" s="17"/>
      <c r="H52" s="17"/>
      <c r="I52" s="17"/>
      <c r="J52" s="17"/>
      <c r="K52" s="17"/>
    </row>
    <row r="53" spans="1:11" hidden="1" x14ac:dyDescent="0.2">
      <c r="A53" s="80" t="s">
        <v>106</v>
      </c>
      <c r="B53" s="74"/>
      <c r="C53" s="74"/>
      <c r="D53" s="74"/>
      <c r="E53" s="10"/>
      <c r="F53" s="10" t="b">
        <v>1</v>
      </c>
      <c r="G53" s="17"/>
      <c r="H53" s="17"/>
      <c r="I53" s="17"/>
      <c r="J53" s="17"/>
      <c r="K53" s="17"/>
    </row>
    <row r="54" spans="1:11" hidden="1" x14ac:dyDescent="0.2">
      <c r="A54" s="81" t="s">
        <v>107</v>
      </c>
      <c r="B54" s="80"/>
      <c r="C54" s="80"/>
      <c r="D54" s="80"/>
      <c r="E54" s="10"/>
      <c r="F54" s="10" t="b">
        <v>0</v>
      </c>
      <c r="G54" s="17"/>
      <c r="H54" s="17"/>
      <c r="I54" s="17"/>
      <c r="J54" s="17"/>
      <c r="K54" s="17"/>
    </row>
    <row r="55" spans="1:11" hidden="1" x14ac:dyDescent="0.2">
      <c r="A55" s="84"/>
      <c r="B55" s="76">
        <f>COUNT(Travel!B12:B28)</f>
        <v>14</v>
      </c>
      <c r="C55" s="76"/>
      <c r="D55" s="76">
        <f>COUNTIF(Travel!D12:D28,"*")</f>
        <v>14</v>
      </c>
      <c r="E55" s="77"/>
      <c r="F55" s="77" t="b">
        <f>MIN(B55,D55)=MAX(B55,D55)</f>
        <v>1</v>
      </c>
      <c r="G55" s="17"/>
      <c r="H55" s="17"/>
      <c r="I55" s="17"/>
      <c r="J55" s="17"/>
      <c r="K55" s="17"/>
    </row>
    <row r="56" spans="1:11" hidden="1" x14ac:dyDescent="0.2">
      <c r="A56" s="84" t="s">
        <v>108</v>
      </c>
      <c r="B56" s="76">
        <f>COUNT(Travel!B33:B41)</f>
        <v>9</v>
      </c>
      <c r="C56" s="76"/>
      <c r="D56" s="76">
        <f>COUNTIF(Travel!D33:D41,"*")</f>
        <v>9</v>
      </c>
      <c r="E56" s="77"/>
      <c r="F56" s="77" t="b">
        <f>MIN(B56,D56)=MAX(B56,D56)</f>
        <v>1</v>
      </c>
    </row>
    <row r="57" spans="1:11" hidden="1" x14ac:dyDescent="0.2">
      <c r="A57" s="85"/>
      <c r="B57" s="76">
        <f>COUNT(Travel!B71:B84)</f>
        <v>4</v>
      </c>
      <c r="C57" s="76"/>
      <c r="D57" s="76">
        <f>COUNTIF(Travel!D71:D84,"*")</f>
        <v>4</v>
      </c>
      <c r="E57" s="77"/>
      <c r="F57" s="77" t="b">
        <f>MIN(B57,D57)=MAX(B57,D57)</f>
        <v>1</v>
      </c>
    </row>
    <row r="58" spans="1:11" hidden="1" x14ac:dyDescent="0.2">
      <c r="A58" s="86" t="s">
        <v>109</v>
      </c>
      <c r="B58" s="78">
        <f>COUNT(Hospitality!B11:B24)</f>
        <v>1</v>
      </c>
      <c r="C58" s="78"/>
      <c r="D58" s="78">
        <f>COUNTIF(Hospitality!D11:D24,"*")</f>
        <v>1</v>
      </c>
      <c r="E58" s="79"/>
      <c r="F58" s="79" t="b">
        <f>MIN(B58,D58)=MAX(B58,D58)</f>
        <v>1</v>
      </c>
    </row>
    <row r="59" spans="1:11" hidden="1" x14ac:dyDescent="0.2">
      <c r="A59" s="87" t="s">
        <v>110</v>
      </c>
      <c r="B59" s="77">
        <f>COUNT('All other expenses'!B11:B24)</f>
        <v>5</v>
      </c>
      <c r="C59" s="77"/>
      <c r="D59" s="77">
        <f>COUNTIF('All other expenses'!D11:D24,"*")</f>
        <v>5</v>
      </c>
      <c r="E59" s="77"/>
      <c r="F59" s="77" t="b">
        <f>MIN(B59,D59)=MAX(B59,D59)</f>
        <v>1</v>
      </c>
    </row>
    <row r="60" spans="1:11" hidden="1" x14ac:dyDescent="0.2">
      <c r="A60" s="86" t="s">
        <v>111</v>
      </c>
      <c r="B60" s="78">
        <f>COUNTIF('Gifts and benefits'!B11:B23,"*")</f>
        <v>1</v>
      </c>
      <c r="C60" s="78">
        <f>COUNTIF('Gifts and benefits'!C11:C23,"*")</f>
        <v>1</v>
      </c>
      <c r="D60" s="78"/>
      <c r="E60" s="78">
        <f>COUNTA('Gifts and benefits'!E11:E23)</f>
        <v>1</v>
      </c>
      <c r="F60" s="79"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16"/>
  <sheetViews>
    <sheetView topLeftCell="A219" zoomScale="115" zoomScaleNormal="115" workbookViewId="0">
      <selection activeCell="D60" sqref="D6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1" t="s">
        <v>112</v>
      </c>
      <c r="B1" s="151"/>
      <c r="C1" s="151"/>
      <c r="D1" s="151"/>
      <c r="E1" s="151"/>
      <c r="F1" s="17"/>
    </row>
    <row r="2" spans="1:6" ht="21" customHeight="1" x14ac:dyDescent="0.2">
      <c r="A2" s="3" t="s">
        <v>52</v>
      </c>
      <c r="B2" s="154" t="str">
        <f>'Summary and sign-off'!B2:F2</f>
        <v>Electoral Commission</v>
      </c>
      <c r="C2" s="154"/>
      <c r="D2" s="154"/>
      <c r="E2" s="154"/>
      <c r="F2" s="17"/>
    </row>
    <row r="3" spans="1:6" ht="21" customHeight="1" x14ac:dyDescent="0.2">
      <c r="A3" s="3" t="s">
        <v>113</v>
      </c>
      <c r="B3" s="154" t="str">
        <f>'Summary and sign-off'!B3:F3</f>
        <v>Karl Le Quesne</v>
      </c>
      <c r="C3" s="154"/>
      <c r="D3" s="154"/>
      <c r="E3" s="154"/>
      <c r="F3" s="17"/>
    </row>
    <row r="4" spans="1:6" ht="21" customHeight="1" x14ac:dyDescent="0.2">
      <c r="A4" s="3" t="s">
        <v>114</v>
      </c>
      <c r="B4" s="154">
        <f>'Summary and sign-off'!B4:F4</f>
        <v>44743</v>
      </c>
      <c r="C4" s="154"/>
      <c r="D4" s="154"/>
      <c r="E4" s="154"/>
      <c r="F4" s="17"/>
    </row>
    <row r="5" spans="1:6" ht="21" customHeight="1" x14ac:dyDescent="0.2">
      <c r="A5" s="3" t="s">
        <v>115</v>
      </c>
      <c r="B5" s="154">
        <f>'Summary and sign-off'!B5:F5</f>
        <v>45107</v>
      </c>
      <c r="C5" s="154"/>
      <c r="D5" s="154"/>
      <c r="E5" s="154"/>
      <c r="F5" s="17"/>
    </row>
    <row r="6" spans="1:6" ht="21" customHeight="1" x14ac:dyDescent="0.2">
      <c r="A6" s="3" t="s">
        <v>116</v>
      </c>
      <c r="B6" s="149" t="s">
        <v>84</v>
      </c>
      <c r="C6" s="149"/>
      <c r="D6" s="149"/>
      <c r="E6" s="149"/>
      <c r="F6" s="17"/>
    </row>
    <row r="7" spans="1:6" ht="21" customHeight="1" x14ac:dyDescent="0.2">
      <c r="A7" s="3" t="s">
        <v>58</v>
      </c>
      <c r="B7" s="149" t="s">
        <v>86</v>
      </c>
      <c r="C7" s="149"/>
      <c r="D7" s="149"/>
      <c r="E7" s="149"/>
      <c r="F7" s="17"/>
    </row>
    <row r="8" spans="1:6" ht="36" customHeight="1" x14ac:dyDescent="0.2">
      <c r="A8" s="157" t="s">
        <v>117</v>
      </c>
      <c r="B8" s="158"/>
      <c r="C8" s="158"/>
      <c r="D8" s="158"/>
      <c r="E8" s="158"/>
      <c r="F8" s="19"/>
    </row>
    <row r="9" spans="1:6" ht="36" customHeight="1" x14ac:dyDescent="0.2">
      <c r="A9" s="159" t="s">
        <v>118</v>
      </c>
      <c r="B9" s="160"/>
      <c r="C9" s="160"/>
      <c r="D9" s="160"/>
      <c r="E9" s="160"/>
      <c r="F9" s="19"/>
    </row>
    <row r="10" spans="1:6" ht="24.75" customHeight="1" x14ac:dyDescent="0.2">
      <c r="A10" s="156" t="s">
        <v>119</v>
      </c>
      <c r="B10" s="161"/>
      <c r="C10" s="156"/>
      <c r="D10" s="156"/>
      <c r="E10" s="156"/>
      <c r="F10" s="29"/>
    </row>
    <row r="11" spans="1:6" ht="27" customHeight="1" x14ac:dyDescent="0.2">
      <c r="A11" s="24" t="s">
        <v>120</v>
      </c>
      <c r="B11" s="24" t="s">
        <v>121</v>
      </c>
      <c r="C11" s="24" t="s">
        <v>122</v>
      </c>
      <c r="D11" s="24" t="s">
        <v>123</v>
      </c>
      <c r="E11" s="24" t="s">
        <v>124</v>
      </c>
      <c r="F11" s="30"/>
    </row>
    <row r="12" spans="1:6" s="2" customFormat="1" hidden="1" x14ac:dyDescent="0.2">
      <c r="A12" s="137"/>
      <c r="B12" s="106"/>
      <c r="C12" s="107"/>
      <c r="D12" s="107"/>
      <c r="E12" s="99"/>
      <c r="F12" s="1"/>
    </row>
    <row r="13" spans="1:6" s="2" customFormat="1" x14ac:dyDescent="0.2">
      <c r="A13" s="130">
        <v>44861</v>
      </c>
      <c r="B13" s="131">
        <v>1184.5999999999999</v>
      </c>
      <c r="C13" s="133" t="s">
        <v>256</v>
      </c>
      <c r="D13" s="129" t="s">
        <v>125</v>
      </c>
      <c r="E13" s="134" t="s">
        <v>209</v>
      </c>
      <c r="F13" s="1"/>
    </row>
    <row r="14" spans="1:6" s="2" customFormat="1" x14ac:dyDescent="0.2">
      <c r="A14" s="130"/>
      <c r="B14" s="131">
        <v>646</v>
      </c>
      <c r="C14" s="133" t="s">
        <v>206</v>
      </c>
      <c r="D14" s="138" t="s">
        <v>198</v>
      </c>
      <c r="E14" s="134"/>
      <c r="F14" s="1"/>
    </row>
    <row r="15" spans="1:6" s="2" customFormat="1" x14ac:dyDescent="0.2">
      <c r="A15" s="130"/>
      <c r="B15" s="131">
        <v>39.25</v>
      </c>
      <c r="C15" s="138" t="s">
        <v>126</v>
      </c>
      <c r="D15" s="138" t="s">
        <v>127</v>
      </c>
      <c r="E15" s="134"/>
      <c r="F15" s="1"/>
    </row>
    <row r="16" spans="1:6" s="2" customFormat="1" x14ac:dyDescent="0.2">
      <c r="A16" s="130"/>
      <c r="B16" s="131">
        <v>122.46</v>
      </c>
      <c r="C16" s="138" t="s">
        <v>246</v>
      </c>
      <c r="D16" s="138" t="s">
        <v>127</v>
      </c>
      <c r="E16" s="134"/>
      <c r="F16" s="1"/>
    </row>
    <row r="17" spans="1:6" s="2" customFormat="1" x14ac:dyDescent="0.2">
      <c r="A17" s="130"/>
      <c r="B17" s="131">
        <v>124.69</v>
      </c>
      <c r="C17" s="133" t="s">
        <v>247</v>
      </c>
      <c r="D17" s="129" t="s">
        <v>190</v>
      </c>
      <c r="E17" s="134"/>
      <c r="F17" s="1"/>
    </row>
    <row r="18" spans="1:6" s="2" customFormat="1" x14ac:dyDescent="0.2">
      <c r="A18" s="139">
        <v>44960</v>
      </c>
      <c r="B18" s="131">
        <v>1525.49</v>
      </c>
      <c r="C18" s="138" t="s">
        <v>257</v>
      </c>
      <c r="D18" s="138" t="s">
        <v>205</v>
      </c>
      <c r="E18" s="135" t="s">
        <v>207</v>
      </c>
      <c r="F18" s="1"/>
    </row>
    <row r="19" spans="1:6" s="2" customFormat="1" x14ac:dyDescent="0.2">
      <c r="A19" s="139"/>
      <c r="B19" s="131">
        <v>552.54999999999995</v>
      </c>
      <c r="C19" s="138" t="s">
        <v>261</v>
      </c>
      <c r="D19" s="138" t="s">
        <v>198</v>
      </c>
      <c r="E19" s="135"/>
      <c r="F19" s="1"/>
    </row>
    <row r="20" spans="1:6" s="2" customFormat="1" ht="13.5" customHeight="1" x14ac:dyDescent="0.2">
      <c r="A20" s="139"/>
      <c r="B20" s="131">
        <v>97.79</v>
      </c>
      <c r="C20" s="138" t="s">
        <v>248</v>
      </c>
      <c r="D20" s="138" t="s">
        <v>195</v>
      </c>
      <c r="E20" s="135"/>
      <c r="F20" s="1"/>
    </row>
    <row r="21" spans="1:6" s="2" customFormat="1" ht="13.5" customHeight="1" x14ac:dyDescent="0.2">
      <c r="A21" s="139"/>
      <c r="B21" s="131">
        <v>38.130000000000003</v>
      </c>
      <c r="C21" s="138" t="s">
        <v>255</v>
      </c>
      <c r="D21" s="138" t="s">
        <v>195</v>
      </c>
      <c r="E21" s="135"/>
      <c r="F21" s="1"/>
    </row>
    <row r="22" spans="1:6" s="2" customFormat="1" ht="13.5" customHeight="1" x14ac:dyDescent="0.2">
      <c r="A22" s="139"/>
      <c r="B22" s="131">
        <v>164.04</v>
      </c>
      <c r="C22" s="138" t="s">
        <v>260</v>
      </c>
      <c r="D22" s="138" t="s">
        <v>190</v>
      </c>
      <c r="E22" s="135"/>
      <c r="F22" s="1"/>
    </row>
    <row r="23" spans="1:6" s="2" customFormat="1" x14ac:dyDescent="0.2">
      <c r="A23" s="139">
        <v>45084</v>
      </c>
      <c r="B23" s="131">
        <v>2177.89</v>
      </c>
      <c r="C23" s="138" t="s">
        <v>258</v>
      </c>
      <c r="D23" s="138" t="s">
        <v>205</v>
      </c>
      <c r="E23" s="135" t="s">
        <v>208</v>
      </c>
      <c r="F23" s="1"/>
    </row>
    <row r="24" spans="1:6" s="2" customFormat="1" x14ac:dyDescent="0.2">
      <c r="A24" s="139"/>
      <c r="B24" s="131">
        <v>402.21</v>
      </c>
      <c r="C24" s="138" t="s">
        <v>259</v>
      </c>
      <c r="D24" s="138" t="s">
        <v>198</v>
      </c>
      <c r="E24" s="135"/>
      <c r="F24" s="1"/>
    </row>
    <row r="25" spans="1:6" s="2" customFormat="1" x14ac:dyDescent="0.2">
      <c r="A25" s="139"/>
      <c r="B25" s="131">
        <v>93.7</v>
      </c>
      <c r="C25" s="138" t="s">
        <v>191</v>
      </c>
      <c r="D25" s="138" t="s">
        <v>210</v>
      </c>
      <c r="E25" s="135"/>
      <c r="F25" s="1"/>
    </row>
    <row r="26" spans="1:6" s="2" customFormat="1" x14ac:dyDescent="0.2">
      <c r="A26" s="139"/>
      <c r="B26" s="131">
        <v>47.43</v>
      </c>
      <c r="C26" s="133" t="s">
        <v>194</v>
      </c>
      <c r="D26" s="133" t="s">
        <v>190</v>
      </c>
      <c r="E26" s="135"/>
      <c r="F26" s="1"/>
    </row>
    <row r="27" spans="1:6" s="2" customFormat="1" x14ac:dyDescent="0.2">
      <c r="A27" s="139"/>
      <c r="B27" s="131"/>
      <c r="C27" s="138"/>
      <c r="D27" s="138"/>
      <c r="E27" s="135"/>
      <c r="F27" s="1"/>
    </row>
    <row r="28" spans="1:6" ht="19.5" customHeight="1" x14ac:dyDescent="0.2">
      <c r="A28" s="140"/>
      <c r="B28" s="141"/>
      <c r="C28" s="132"/>
      <c r="D28" s="132"/>
      <c r="E28" s="136"/>
      <c r="F28" s="17"/>
    </row>
    <row r="29" spans="1:6" ht="10.5" customHeight="1" x14ac:dyDescent="0.2">
      <c r="A29" s="72" t="s">
        <v>128</v>
      </c>
      <c r="B29" s="73">
        <f>SUM(B12:B28)</f>
        <v>7216.23</v>
      </c>
      <c r="C29" s="123" t="str">
        <f>IF(SUBTOTAL(3,B12:B28)=SUBTOTAL(103,B12:B28),'Summary and sign-off'!$A$48,'Summary and sign-off'!$A$49)</f>
        <v>Check - there are no hidden rows with data</v>
      </c>
      <c r="D29" s="155" t="str">
        <f>IF('Summary and sign-off'!F55='Summary and sign-off'!F54,'Summary and sign-off'!A51,'Summary and sign-off'!A50)</f>
        <v>Check - each entry provides sufficient information</v>
      </c>
      <c r="E29" s="155"/>
      <c r="F29" s="17"/>
    </row>
    <row r="30" spans="1:6" ht="24.75" customHeight="1" x14ac:dyDescent="0.2">
      <c r="A30" s="17"/>
      <c r="B30" s="19"/>
      <c r="C30" s="17"/>
      <c r="D30" s="17"/>
      <c r="E30" s="17"/>
      <c r="F30" s="29"/>
    </row>
    <row r="31" spans="1:6" ht="27" customHeight="1" x14ac:dyDescent="0.2">
      <c r="A31" s="156" t="s">
        <v>129</v>
      </c>
      <c r="B31" s="156"/>
      <c r="C31" s="156"/>
      <c r="D31" s="156"/>
      <c r="E31" s="156"/>
      <c r="F31" s="30"/>
    </row>
    <row r="32" spans="1:6" s="2" customFormat="1" ht="25.5" x14ac:dyDescent="0.2">
      <c r="A32" s="24" t="s">
        <v>120</v>
      </c>
      <c r="B32" s="24" t="s">
        <v>65</v>
      </c>
      <c r="C32" s="24" t="s">
        <v>130</v>
      </c>
      <c r="D32" s="24" t="s">
        <v>123</v>
      </c>
      <c r="E32" s="24" t="s">
        <v>124</v>
      </c>
      <c r="F32" s="1"/>
    </row>
    <row r="33" spans="1:6" s="2" customFormat="1" x14ac:dyDescent="0.2">
      <c r="A33" s="130">
        <v>44748</v>
      </c>
      <c r="B33" s="131">
        <f>709.04</f>
        <v>709.04</v>
      </c>
      <c r="C33" s="133" t="s">
        <v>236</v>
      </c>
      <c r="D33" s="129" t="s">
        <v>125</v>
      </c>
      <c r="E33" s="138" t="s">
        <v>231</v>
      </c>
      <c r="F33" s="1"/>
    </row>
    <row r="34" spans="1:6" s="2" customFormat="1" x14ac:dyDescent="0.2">
      <c r="A34" s="130">
        <v>44790</v>
      </c>
      <c r="B34" s="131">
        <v>679.64</v>
      </c>
      <c r="C34" s="133" t="s">
        <v>237</v>
      </c>
      <c r="D34" s="129" t="s">
        <v>125</v>
      </c>
      <c r="E34" s="138" t="s">
        <v>231</v>
      </c>
      <c r="F34" s="1"/>
    </row>
    <row r="35" spans="1:6" s="2" customFormat="1" x14ac:dyDescent="0.2">
      <c r="A35" s="130">
        <v>44819</v>
      </c>
      <c r="B35" s="131">
        <v>608.73</v>
      </c>
      <c r="C35" s="133" t="s">
        <v>238</v>
      </c>
      <c r="D35" s="129" t="s">
        <v>125</v>
      </c>
      <c r="E35" s="138" t="s">
        <v>232</v>
      </c>
      <c r="F35" s="1"/>
    </row>
    <row r="36" spans="1:6" s="2" customFormat="1" x14ac:dyDescent="0.2">
      <c r="A36" s="130">
        <v>44837</v>
      </c>
      <c r="B36" s="131">
        <v>540.82000000000005</v>
      </c>
      <c r="C36" s="133" t="s">
        <v>239</v>
      </c>
      <c r="D36" s="129" t="s">
        <v>125</v>
      </c>
      <c r="E36" s="138" t="s">
        <v>233</v>
      </c>
      <c r="F36" s="1"/>
    </row>
    <row r="37" spans="1:6" s="2" customFormat="1" x14ac:dyDescent="0.2">
      <c r="A37" s="130">
        <v>44846</v>
      </c>
      <c r="B37" s="131">
        <v>244.98</v>
      </c>
      <c r="C37" s="133" t="s">
        <v>240</v>
      </c>
      <c r="D37" s="129" t="s">
        <v>125</v>
      </c>
      <c r="E37" s="138" t="s">
        <v>222</v>
      </c>
      <c r="F37" s="1"/>
    </row>
    <row r="38" spans="1:6" s="2" customFormat="1" x14ac:dyDescent="0.2">
      <c r="A38" s="139">
        <v>44874</v>
      </c>
      <c r="B38" s="131">
        <v>81.400000000000006</v>
      </c>
      <c r="C38" s="138" t="s">
        <v>262</v>
      </c>
      <c r="D38" s="129" t="s">
        <v>199</v>
      </c>
      <c r="E38" s="138"/>
      <c r="F38" s="1"/>
    </row>
    <row r="39" spans="1:6" s="2" customFormat="1" x14ac:dyDescent="0.2">
      <c r="A39" s="130">
        <v>44874</v>
      </c>
      <c r="B39" s="131">
        <v>246.92</v>
      </c>
      <c r="C39" s="133" t="s">
        <v>241</v>
      </c>
      <c r="D39" s="129" t="s">
        <v>125</v>
      </c>
      <c r="E39" s="138" t="s">
        <v>234</v>
      </c>
      <c r="F39" s="1"/>
    </row>
    <row r="40" spans="1:6" s="2" customFormat="1" x14ac:dyDescent="0.2">
      <c r="A40" s="130">
        <v>44904</v>
      </c>
      <c r="B40" s="131">
        <v>617.92999999999995</v>
      </c>
      <c r="C40" s="133" t="s">
        <v>242</v>
      </c>
      <c r="D40" s="129" t="s">
        <v>125</v>
      </c>
      <c r="E40" s="138" t="s">
        <v>235</v>
      </c>
      <c r="F40" s="1"/>
    </row>
    <row r="41" spans="1:6" s="2" customFormat="1" x14ac:dyDescent="0.2">
      <c r="A41" s="130">
        <v>44909</v>
      </c>
      <c r="B41" s="131">
        <v>548.25</v>
      </c>
      <c r="C41" s="133" t="s">
        <v>253</v>
      </c>
      <c r="D41" s="129" t="s">
        <v>125</v>
      </c>
      <c r="E41" s="138" t="s">
        <v>220</v>
      </c>
      <c r="F41" s="1"/>
    </row>
    <row r="42" spans="1:6" s="2" customFormat="1" x14ac:dyDescent="0.2">
      <c r="A42" s="130">
        <v>44970</v>
      </c>
      <c r="B42" s="131">
        <v>899.36</v>
      </c>
      <c r="C42" s="133" t="s">
        <v>218</v>
      </c>
      <c r="D42" s="133" t="s">
        <v>205</v>
      </c>
      <c r="E42" s="133" t="s">
        <v>219</v>
      </c>
      <c r="F42" s="1"/>
    </row>
    <row r="43" spans="1:6" s="2" customFormat="1" x14ac:dyDescent="0.2">
      <c r="A43" s="130">
        <v>44998</v>
      </c>
      <c r="B43" s="131">
        <v>1120.4000000000001</v>
      </c>
      <c r="C43" s="133" t="s">
        <v>214</v>
      </c>
      <c r="D43" s="129" t="s">
        <v>205</v>
      </c>
      <c r="E43" s="133" t="s">
        <v>217</v>
      </c>
      <c r="F43" s="1"/>
    </row>
    <row r="44" spans="1:6" s="2" customFormat="1" x14ac:dyDescent="0.2">
      <c r="A44" s="130">
        <v>45015</v>
      </c>
      <c r="B44" s="131">
        <v>37.020000000000003</v>
      </c>
      <c r="C44" s="133" t="s">
        <v>243</v>
      </c>
      <c r="D44" s="133" t="s">
        <v>190</v>
      </c>
      <c r="E44" s="133"/>
      <c r="F44" s="1"/>
    </row>
    <row r="45" spans="1:6" s="2" customFormat="1" x14ac:dyDescent="0.2">
      <c r="A45" s="130">
        <v>45026</v>
      </c>
      <c r="B45" s="131">
        <v>687.69</v>
      </c>
      <c r="C45" s="133" t="s">
        <v>215</v>
      </c>
      <c r="D45" s="133" t="s">
        <v>205</v>
      </c>
      <c r="E45" s="133" t="s">
        <v>221</v>
      </c>
      <c r="F45" s="1"/>
    </row>
    <row r="46" spans="1:6" s="2" customFormat="1" x14ac:dyDescent="0.2">
      <c r="A46" s="130">
        <v>45030</v>
      </c>
      <c r="B46" s="131">
        <v>90.8</v>
      </c>
      <c r="C46" s="133" t="s">
        <v>192</v>
      </c>
      <c r="D46" s="133" t="s">
        <v>190</v>
      </c>
      <c r="E46" s="133"/>
      <c r="F46" s="1"/>
    </row>
    <row r="47" spans="1:6" s="2" customFormat="1" x14ac:dyDescent="0.2">
      <c r="A47" s="130">
        <v>45035</v>
      </c>
      <c r="B47" s="131">
        <v>336.06</v>
      </c>
      <c r="C47" s="133" t="s">
        <v>225</v>
      </c>
      <c r="D47" s="133" t="s">
        <v>205</v>
      </c>
      <c r="E47" s="133" t="s">
        <v>222</v>
      </c>
      <c r="F47" s="1"/>
    </row>
    <row r="48" spans="1:6" s="2" customFormat="1" x14ac:dyDescent="0.2">
      <c r="A48" s="130">
        <v>45044</v>
      </c>
      <c r="B48" s="131">
        <v>575.66</v>
      </c>
      <c r="C48" s="133" t="s">
        <v>252</v>
      </c>
      <c r="D48" s="133" t="s">
        <v>205</v>
      </c>
      <c r="E48" s="133" t="s">
        <v>230</v>
      </c>
      <c r="F48" s="1"/>
    </row>
    <row r="49" spans="1:6" s="2" customFormat="1" x14ac:dyDescent="0.2">
      <c r="A49" s="130">
        <v>45056</v>
      </c>
      <c r="B49" s="131">
        <v>358.35</v>
      </c>
      <c r="C49" s="133" t="s">
        <v>224</v>
      </c>
      <c r="D49" s="133" t="s">
        <v>205</v>
      </c>
      <c r="E49" s="133" t="s">
        <v>223</v>
      </c>
      <c r="F49" s="1"/>
    </row>
    <row r="50" spans="1:6" s="2" customFormat="1" x14ac:dyDescent="0.2">
      <c r="A50" s="139">
        <v>45056</v>
      </c>
      <c r="B50" s="131">
        <v>20</v>
      </c>
      <c r="C50" s="138" t="s">
        <v>243</v>
      </c>
      <c r="D50" s="129" t="s">
        <v>190</v>
      </c>
      <c r="E50" s="133"/>
      <c r="F50" s="1"/>
    </row>
    <row r="51" spans="1:6" s="2" customFormat="1" x14ac:dyDescent="0.2">
      <c r="A51" s="130">
        <v>45061</v>
      </c>
      <c r="B51" s="131">
        <v>984.83</v>
      </c>
      <c r="C51" s="133" t="s">
        <v>216</v>
      </c>
      <c r="D51" s="133" t="s">
        <v>205</v>
      </c>
      <c r="E51" s="133" t="s">
        <v>217</v>
      </c>
      <c r="F51" s="1"/>
    </row>
    <row r="52" spans="1:6" s="2" customFormat="1" x14ac:dyDescent="0.2">
      <c r="A52" s="130">
        <v>45074</v>
      </c>
      <c r="B52" s="131">
        <v>-355.35</v>
      </c>
      <c r="C52" s="133" t="s">
        <v>226</v>
      </c>
      <c r="D52" s="133" t="s">
        <v>205</v>
      </c>
      <c r="E52" s="133"/>
      <c r="F52" s="1"/>
    </row>
    <row r="53" spans="1:6" s="2" customFormat="1" x14ac:dyDescent="0.2">
      <c r="A53" s="130">
        <v>45088</v>
      </c>
      <c r="B53" s="131">
        <v>450.38</v>
      </c>
      <c r="C53" s="133" t="s">
        <v>244</v>
      </c>
      <c r="D53" s="133" t="s">
        <v>205</v>
      </c>
      <c r="E53" s="133" t="s">
        <v>227</v>
      </c>
      <c r="F53" s="1"/>
    </row>
    <row r="54" spans="1:6" s="2" customFormat="1" x14ac:dyDescent="0.2">
      <c r="A54" s="130">
        <v>45088</v>
      </c>
      <c r="B54" s="131">
        <v>165.22</v>
      </c>
      <c r="C54" s="133" t="s">
        <v>250</v>
      </c>
      <c r="D54" s="133" t="s">
        <v>198</v>
      </c>
      <c r="E54" s="133" t="s">
        <v>251</v>
      </c>
      <c r="F54" s="1"/>
    </row>
    <row r="55" spans="1:6" s="2" customFormat="1" x14ac:dyDescent="0.2">
      <c r="A55" s="130">
        <v>45089</v>
      </c>
      <c r="B55" s="131">
        <v>27.33</v>
      </c>
      <c r="C55" s="133" t="s">
        <v>193</v>
      </c>
      <c r="D55" s="133" t="s">
        <v>190</v>
      </c>
      <c r="E55" s="133"/>
      <c r="F55" s="1"/>
    </row>
    <row r="56" spans="1:6" s="2" customFormat="1" x14ac:dyDescent="0.2">
      <c r="A56" s="130">
        <v>45089</v>
      </c>
      <c r="B56" s="131">
        <v>358.37</v>
      </c>
      <c r="C56" s="133" t="s">
        <v>263</v>
      </c>
      <c r="D56" s="133" t="s">
        <v>205</v>
      </c>
      <c r="E56" s="133"/>
      <c r="F56" s="1"/>
    </row>
    <row r="57" spans="1:6" s="2" customFormat="1" x14ac:dyDescent="0.2">
      <c r="A57" s="130">
        <v>45099</v>
      </c>
      <c r="B57" s="131">
        <v>405.87</v>
      </c>
      <c r="C57" s="133" t="s">
        <v>245</v>
      </c>
      <c r="D57" s="129" t="s">
        <v>205</v>
      </c>
      <c r="E57" s="133" t="s">
        <v>228</v>
      </c>
      <c r="F57" s="1"/>
    </row>
    <row r="58" spans="1:6" s="2" customFormat="1" x14ac:dyDescent="0.2">
      <c r="A58" s="130">
        <v>45100</v>
      </c>
      <c r="B58" s="131">
        <v>25.44</v>
      </c>
      <c r="C58" s="133" t="s">
        <v>243</v>
      </c>
      <c r="D58" s="129" t="s">
        <v>190</v>
      </c>
      <c r="E58" s="133"/>
      <c r="F58" s="1"/>
    </row>
    <row r="59" spans="1:6" s="2" customFormat="1" x14ac:dyDescent="0.2">
      <c r="A59" s="130">
        <v>45100</v>
      </c>
      <c r="B59" s="131">
        <v>279</v>
      </c>
      <c r="C59" s="133" t="s">
        <v>254</v>
      </c>
      <c r="D59" s="133" t="s">
        <v>198</v>
      </c>
      <c r="E59" s="133" t="s">
        <v>197</v>
      </c>
      <c r="F59" s="1"/>
    </row>
    <row r="60" spans="1:6" s="2" customFormat="1" x14ac:dyDescent="0.2">
      <c r="A60" s="130">
        <v>45127</v>
      </c>
      <c r="B60" s="131">
        <v>762.04</v>
      </c>
      <c r="C60" s="133" t="s">
        <v>249</v>
      </c>
      <c r="D60" s="133" t="s">
        <v>205</v>
      </c>
      <c r="E60" s="133" t="s">
        <v>229</v>
      </c>
      <c r="F60" s="1"/>
    </row>
    <row r="61" spans="1:6" s="2" customFormat="1" x14ac:dyDescent="0.2">
      <c r="A61" s="133"/>
      <c r="B61" s="147"/>
      <c r="C61" s="133"/>
      <c r="D61" s="133"/>
      <c r="E61" s="133"/>
      <c r="F61" s="1"/>
    </row>
    <row r="62" spans="1:6" s="2" customFormat="1" x14ac:dyDescent="0.2">
      <c r="A62" s="133"/>
      <c r="B62" s="133"/>
      <c r="C62" s="133"/>
      <c r="D62" s="133"/>
      <c r="E62" s="133"/>
      <c r="F62" s="1"/>
    </row>
    <row r="63" spans="1:6" x14ac:dyDescent="0.2">
      <c r="A63" s="133"/>
      <c r="B63" s="133"/>
      <c r="C63" s="133"/>
      <c r="D63" s="133"/>
      <c r="E63" s="133"/>
      <c r="F63" s="17"/>
    </row>
    <row r="64" spans="1:6" x14ac:dyDescent="0.2">
      <c r="A64" s="2"/>
      <c r="B64" s="2"/>
      <c r="C64" s="2"/>
      <c r="D64" s="2"/>
      <c r="E64" s="133"/>
      <c r="F64" s="17"/>
    </row>
    <row r="65" spans="1:6" x14ac:dyDescent="0.2">
      <c r="A65" s="2"/>
      <c r="B65" s="2"/>
      <c r="C65" s="2"/>
      <c r="D65" s="2"/>
      <c r="E65" s="133"/>
      <c r="F65" s="17"/>
    </row>
    <row r="66" spans="1:6" ht="15" x14ac:dyDescent="0.25">
      <c r="A66" s="130"/>
      <c r="B66" s="131"/>
      <c r="C66" s="128"/>
      <c r="D66" s="129"/>
      <c r="E66" s="138"/>
      <c r="F66" s="17"/>
    </row>
    <row r="67" spans="1:6" x14ac:dyDescent="0.2">
      <c r="A67" s="72" t="s">
        <v>131</v>
      </c>
      <c r="B67" s="73">
        <f>SUM(B33:B60)</f>
        <v>11506.18</v>
      </c>
      <c r="C67" s="123" t="str">
        <f>IF(SUBTOTAL(3,B33:B41)=SUBTOTAL(103,B33:B41),'Summary and sign-off'!$A$48,'Summary and sign-off'!$A$49)</f>
        <v>Check - there are no hidden rows with data</v>
      </c>
      <c r="D67" s="155" t="str">
        <f>IF('Summary and sign-off'!F56='Summary and sign-off'!F54,'Summary and sign-off'!A51,'Summary and sign-off'!A50)</f>
        <v>Check - each entry provides sufficient information</v>
      </c>
      <c r="E67" s="155"/>
      <c r="F67" s="28"/>
    </row>
    <row r="68" spans="1:6" s="2" customFormat="1" x14ac:dyDescent="0.2">
      <c r="A68" s="17"/>
      <c r="B68" s="19"/>
      <c r="C68" s="17"/>
      <c r="D68" s="17"/>
      <c r="E68" s="17"/>
      <c r="F68" s="1"/>
    </row>
    <row r="69" spans="1:6" s="2" customFormat="1" ht="15.75" x14ac:dyDescent="0.2">
      <c r="A69" s="156" t="s">
        <v>132</v>
      </c>
      <c r="B69" s="156"/>
      <c r="C69" s="156"/>
      <c r="D69" s="156"/>
      <c r="E69" s="156"/>
      <c r="F69" s="1"/>
    </row>
    <row r="70" spans="1:6" s="2" customFormat="1" ht="25.5" x14ac:dyDescent="0.2">
      <c r="A70" s="24" t="s">
        <v>120</v>
      </c>
      <c r="B70" s="24" t="s">
        <v>65</v>
      </c>
      <c r="C70" s="24" t="s">
        <v>133</v>
      </c>
      <c r="D70" s="24" t="s">
        <v>134</v>
      </c>
      <c r="E70" s="24" t="s">
        <v>124</v>
      </c>
      <c r="F70" s="1"/>
    </row>
    <row r="71" spans="1:6" s="2" customFormat="1" x14ac:dyDescent="0.2">
      <c r="A71" s="137"/>
      <c r="B71" s="106"/>
      <c r="C71" s="107"/>
      <c r="D71" s="98"/>
      <c r="E71" s="99"/>
      <c r="F71" s="1"/>
    </row>
    <row r="72" spans="1:6" s="2" customFormat="1" x14ac:dyDescent="0.2">
      <c r="A72" s="130">
        <v>44882</v>
      </c>
      <c r="B72" s="131">
        <v>17.04</v>
      </c>
      <c r="C72" s="133" t="s">
        <v>135</v>
      </c>
      <c r="D72" s="129" t="s">
        <v>136</v>
      </c>
      <c r="E72" s="146" t="s">
        <v>137</v>
      </c>
      <c r="F72" s="1"/>
    </row>
    <row r="73" spans="1:6" s="2" customFormat="1" x14ac:dyDescent="0.2">
      <c r="A73" s="130">
        <v>44904</v>
      </c>
      <c r="B73" s="131">
        <v>33.04</v>
      </c>
      <c r="C73" s="133" t="s">
        <v>138</v>
      </c>
      <c r="D73" s="129" t="s">
        <v>139</v>
      </c>
      <c r="E73" s="146" t="s">
        <v>137</v>
      </c>
      <c r="F73" s="1"/>
    </row>
    <row r="74" spans="1:6" s="2" customFormat="1" x14ac:dyDescent="0.2">
      <c r="A74" s="130">
        <v>44904</v>
      </c>
      <c r="B74" s="131">
        <v>42.6</v>
      </c>
      <c r="C74" s="133" t="s">
        <v>140</v>
      </c>
      <c r="D74" s="129" t="s">
        <v>141</v>
      </c>
      <c r="E74" s="146" t="s">
        <v>142</v>
      </c>
      <c r="F74" s="1"/>
    </row>
    <row r="75" spans="1:6" s="2" customFormat="1" x14ac:dyDescent="0.2">
      <c r="A75" s="130">
        <v>45100</v>
      </c>
      <c r="B75" s="131">
        <v>13.01</v>
      </c>
      <c r="C75" s="133" t="s">
        <v>196</v>
      </c>
      <c r="D75" s="129" t="s">
        <v>136</v>
      </c>
      <c r="E75" s="146" t="s">
        <v>197</v>
      </c>
      <c r="F75" s="1"/>
    </row>
    <row r="76" spans="1:6" s="2" customFormat="1" ht="15" x14ac:dyDescent="0.25">
      <c r="A76" s="124"/>
      <c r="B76" s="142"/>
      <c r="C76" s="143"/>
      <c r="D76" s="144"/>
      <c r="E76" s="146"/>
      <c r="F76" s="1"/>
    </row>
    <row r="77" spans="1:6" s="2" customFormat="1" ht="15" x14ac:dyDescent="0.25">
      <c r="A77" s="124"/>
      <c r="B77" s="145"/>
      <c r="C77" s="143"/>
      <c r="D77" s="144"/>
      <c r="E77" s="146"/>
      <c r="F77" s="1"/>
    </row>
    <row r="78" spans="1:6" s="2" customFormat="1" ht="15" x14ac:dyDescent="0.25">
      <c r="A78" s="124"/>
      <c r="B78" s="145"/>
      <c r="C78" s="143"/>
      <c r="D78" s="144"/>
      <c r="E78" s="146"/>
      <c r="F78" s="1"/>
    </row>
    <row r="79" spans="1:6" s="2" customFormat="1" ht="15" x14ac:dyDescent="0.25">
      <c r="A79" s="124"/>
      <c r="B79" s="145"/>
      <c r="C79" s="143"/>
      <c r="D79" s="144"/>
      <c r="E79" s="146"/>
      <c r="F79" s="1"/>
    </row>
    <row r="80" spans="1:6" s="2" customFormat="1" ht="15" x14ac:dyDescent="0.25">
      <c r="A80" s="124"/>
      <c r="B80" s="125"/>
      <c r="C80" s="127"/>
      <c r="D80" s="126"/>
      <c r="E80" s="146"/>
      <c r="F80" s="1"/>
    </row>
    <row r="81" spans="1:6" s="2" customFormat="1" x14ac:dyDescent="0.2">
      <c r="A81" s="124"/>
      <c r="B81" s="125"/>
      <c r="D81" s="126"/>
      <c r="E81" s="146"/>
      <c r="F81" s="1"/>
    </row>
    <row r="82" spans="1:6" ht="19.5" customHeight="1" x14ac:dyDescent="0.2">
      <c r="A82" s="124"/>
      <c r="B82" s="125"/>
      <c r="C82" s="2"/>
      <c r="D82" s="126"/>
      <c r="E82" s="146"/>
      <c r="F82" s="17"/>
    </row>
    <row r="83" spans="1:6" ht="10.5" customHeight="1" x14ac:dyDescent="0.2">
      <c r="A83" s="124"/>
      <c r="B83" s="125"/>
      <c r="C83" s="2"/>
      <c r="D83" s="126"/>
      <c r="E83" s="146"/>
      <c r="F83" s="17"/>
    </row>
    <row r="84" spans="1:6" ht="34.5" customHeight="1" x14ac:dyDescent="0.2">
      <c r="A84" s="124"/>
      <c r="B84" s="125"/>
      <c r="C84" s="126"/>
      <c r="D84" s="126"/>
      <c r="E84" s="146"/>
      <c r="F84" s="17"/>
    </row>
    <row r="85" spans="1:6" x14ac:dyDescent="0.2">
      <c r="A85" s="72" t="s">
        <v>143</v>
      </c>
      <c r="B85" s="73">
        <f>SUM(B71:B84)</f>
        <v>105.69000000000001</v>
      </c>
      <c r="C85" s="123" t="str">
        <f>IF(SUBTOTAL(3,B71:B84)=SUBTOTAL(103,B71:B84),'Summary and sign-off'!$A$48,'Summary and sign-off'!$A$49)</f>
        <v>Check - there are no hidden rows with data</v>
      </c>
      <c r="D85" s="155" t="str">
        <f>IF('Summary and sign-off'!F57='Summary and sign-off'!F54,'Summary and sign-off'!A51,'Summary and sign-off'!A50)</f>
        <v>Check - each entry provides sufficient information</v>
      </c>
      <c r="E85" s="155"/>
      <c r="F85" s="17"/>
    </row>
    <row r="86" spans="1:6" x14ac:dyDescent="0.2">
      <c r="A86" s="17"/>
      <c r="B86" s="58"/>
      <c r="C86" s="19"/>
      <c r="D86" s="17"/>
      <c r="E86" s="17"/>
      <c r="F86" s="17"/>
    </row>
    <row r="87" spans="1:6" ht="12.6" customHeight="1" x14ac:dyDescent="0.2">
      <c r="A87" s="31" t="s">
        <v>144</v>
      </c>
      <c r="B87" s="59">
        <f>B29+B67+B85</f>
        <v>18828.099999999999</v>
      </c>
      <c r="C87" s="32"/>
      <c r="D87" s="32"/>
      <c r="E87" s="32"/>
      <c r="F87" s="17"/>
    </row>
    <row r="88" spans="1:6" ht="12.95" customHeight="1" x14ac:dyDescent="0.2">
      <c r="A88" s="17"/>
      <c r="B88" s="19"/>
      <c r="C88" s="17"/>
      <c r="D88" s="17"/>
      <c r="E88" s="17"/>
      <c r="F88" s="17"/>
    </row>
    <row r="89" spans="1:6" x14ac:dyDescent="0.2">
      <c r="A89" s="18" t="s">
        <v>76</v>
      </c>
      <c r="B89" s="19"/>
      <c r="C89" s="17"/>
      <c r="D89" s="17"/>
      <c r="E89" s="17"/>
      <c r="F89" s="17"/>
    </row>
    <row r="90" spans="1:6" x14ac:dyDescent="0.2">
      <c r="A90" s="20" t="s">
        <v>145</v>
      </c>
      <c r="F90" s="17"/>
    </row>
    <row r="91" spans="1:6" ht="12.95" customHeight="1" x14ac:dyDescent="0.2">
      <c r="A91" s="20" t="s">
        <v>146</v>
      </c>
      <c r="B91" s="17"/>
      <c r="D91" s="17"/>
      <c r="F91" s="17"/>
    </row>
    <row r="92" spans="1:6" x14ac:dyDescent="0.2">
      <c r="A92" s="20" t="s">
        <v>147</v>
      </c>
      <c r="F92" s="17"/>
    </row>
    <row r="93" spans="1:6" x14ac:dyDescent="0.2">
      <c r="A93" s="20" t="s">
        <v>82</v>
      </c>
      <c r="B93" s="19"/>
      <c r="C93" s="17"/>
      <c r="D93" s="17"/>
      <c r="E93" s="17"/>
      <c r="F93" s="17"/>
    </row>
    <row r="94" spans="1:6" x14ac:dyDescent="0.2">
      <c r="A94" s="20" t="s">
        <v>148</v>
      </c>
      <c r="B94" s="17"/>
      <c r="D94" s="17"/>
      <c r="F94" s="17"/>
    </row>
    <row r="95" spans="1:6" hidden="1" x14ac:dyDescent="0.2">
      <c r="A95" s="20" t="s">
        <v>149</v>
      </c>
      <c r="F95" s="17"/>
    </row>
    <row r="96" spans="1:6" x14ac:dyDescent="0.2">
      <c r="A96" s="20" t="s">
        <v>150</v>
      </c>
      <c r="B96" s="20"/>
      <c r="C96" s="20"/>
      <c r="D96" s="20"/>
    </row>
    <row r="97" spans="1:6" x14ac:dyDescent="0.2">
      <c r="A97" s="26"/>
      <c r="B97" s="17"/>
      <c r="C97" s="17"/>
      <c r="D97" s="17"/>
      <c r="E97" s="17"/>
    </row>
    <row r="98" spans="1:6" x14ac:dyDescent="0.2">
      <c r="A98" s="26"/>
      <c r="B98" s="17"/>
      <c r="C98" s="17"/>
      <c r="D98" s="17"/>
      <c r="E98" s="17"/>
    </row>
    <row r="99" spans="1:6" x14ac:dyDescent="0.2"/>
    <row r="100" spans="1:6" ht="12.75" hidden="1" customHeight="1" x14ac:dyDescent="0.2"/>
    <row r="101" spans="1:6" x14ac:dyDescent="0.2"/>
    <row r="102" spans="1:6" x14ac:dyDescent="0.2"/>
    <row r="103" spans="1:6" hidden="1" x14ac:dyDescent="0.2">
      <c r="F103" s="17"/>
    </row>
    <row r="104" spans="1:6" hidden="1" x14ac:dyDescent="0.2">
      <c r="F104" s="17"/>
    </row>
    <row r="105" spans="1:6" hidden="1" x14ac:dyDescent="0.2">
      <c r="F105" s="17"/>
    </row>
    <row r="106" spans="1:6" hidden="1" x14ac:dyDescent="0.2">
      <c r="A106" s="26"/>
      <c r="B106" s="17"/>
      <c r="C106" s="17"/>
      <c r="D106" s="17"/>
      <c r="E106" s="17"/>
      <c r="F106" s="17"/>
    </row>
    <row r="107" spans="1:6" hidden="1" x14ac:dyDescent="0.2">
      <c r="A107" s="26"/>
      <c r="B107" s="17"/>
      <c r="C107" s="17"/>
      <c r="D107" s="17"/>
      <c r="E107" s="17"/>
      <c r="F107" s="17"/>
    </row>
    <row r="108" spans="1:6" x14ac:dyDescent="0.2">
      <c r="A108" s="26"/>
      <c r="B108" s="17"/>
      <c r="C108" s="17"/>
      <c r="D108" s="17"/>
      <c r="E108" s="17"/>
    </row>
    <row r="109" spans="1:6" x14ac:dyDescent="0.2">
      <c r="A109" s="26"/>
      <c r="B109" s="17"/>
      <c r="C109" s="17"/>
      <c r="D109" s="17"/>
      <c r="E109" s="17"/>
    </row>
    <row r="110" spans="1:6" x14ac:dyDescent="0.2">
      <c r="A110" s="26"/>
      <c r="B110" s="17"/>
      <c r="C110" s="17"/>
      <c r="D110" s="17"/>
      <c r="E110" s="17"/>
    </row>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sheetData>
  <sheetProtection formatCells="0" formatRows="0" insertColumns="0" insertRows="0" deleteRows="0"/>
  <mergeCells count="15">
    <mergeCell ref="B7:E7"/>
    <mergeCell ref="B5:E5"/>
    <mergeCell ref="D85:E85"/>
    <mergeCell ref="A1:E1"/>
    <mergeCell ref="A31:E31"/>
    <mergeCell ref="A69:E69"/>
    <mergeCell ref="B2:E2"/>
    <mergeCell ref="B3:E3"/>
    <mergeCell ref="B4:E4"/>
    <mergeCell ref="A8:E8"/>
    <mergeCell ref="A9:E9"/>
    <mergeCell ref="B6:E6"/>
    <mergeCell ref="D29:E29"/>
    <mergeCell ref="D67:E67"/>
    <mergeCell ref="A10:E10"/>
  </mergeCells>
  <dataValidations count="3">
    <dataValidation allowBlank="1" showInputMessage="1" showErrorMessage="1" prompt="Insert additional rows as needed:_x000a_- 'right click' on a row number (left of screen)_x000a_- select 'Insert' (this will insert a row above it)" sqref="A70 A3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71 A81:A84 A28 A12 A66 A33:A35 A40:A41" xr:uid="{00000000-0002-0000-0200-000000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6:A39 A13:A2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scale="69"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B71 B81:B84 B66 B33:B41 B12:B28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20" sqref="C2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1" t="s">
        <v>112</v>
      </c>
      <c r="B1" s="151"/>
      <c r="C1" s="151"/>
      <c r="D1" s="151"/>
      <c r="E1" s="151"/>
    </row>
    <row r="2" spans="1:6" ht="21" customHeight="1" x14ac:dyDescent="0.2">
      <c r="A2" s="3" t="s">
        <v>52</v>
      </c>
      <c r="B2" s="154" t="str">
        <f>'Summary and sign-off'!B2:F2</f>
        <v>Electoral Commission</v>
      </c>
      <c r="C2" s="154"/>
      <c r="D2" s="154"/>
      <c r="E2" s="154"/>
    </row>
    <row r="3" spans="1:6" ht="21" customHeight="1" x14ac:dyDescent="0.2">
      <c r="A3" s="3" t="s">
        <v>113</v>
      </c>
      <c r="B3" s="154" t="str">
        <f>'Summary and sign-off'!B3:F3</f>
        <v>Karl Le Quesne</v>
      </c>
      <c r="C3" s="154"/>
      <c r="D3" s="154"/>
      <c r="E3" s="154"/>
    </row>
    <row r="4" spans="1:6" ht="21" customHeight="1" x14ac:dyDescent="0.2">
      <c r="A4" s="3" t="s">
        <v>114</v>
      </c>
      <c r="B4" s="154">
        <f>'Summary and sign-off'!B4:F4</f>
        <v>44743</v>
      </c>
      <c r="C4" s="154"/>
      <c r="D4" s="154"/>
      <c r="E4" s="154"/>
    </row>
    <row r="5" spans="1:6" ht="21" customHeight="1" x14ac:dyDescent="0.2">
      <c r="A5" s="3" t="s">
        <v>115</v>
      </c>
      <c r="B5" s="154">
        <f>'Summary and sign-off'!B5:F5</f>
        <v>45107</v>
      </c>
      <c r="C5" s="154"/>
      <c r="D5" s="154"/>
      <c r="E5" s="154"/>
    </row>
    <row r="6" spans="1:6" ht="21" customHeight="1" x14ac:dyDescent="0.2">
      <c r="A6" s="3" t="s">
        <v>116</v>
      </c>
      <c r="B6" s="149" t="s">
        <v>84</v>
      </c>
      <c r="C6" s="149"/>
      <c r="D6" s="149"/>
      <c r="E6" s="149"/>
    </row>
    <row r="7" spans="1:6" ht="21" customHeight="1" x14ac:dyDescent="0.2">
      <c r="A7" s="3" t="s">
        <v>58</v>
      </c>
      <c r="B7" s="149" t="s">
        <v>86</v>
      </c>
      <c r="C7" s="149"/>
      <c r="D7" s="149"/>
      <c r="E7" s="149"/>
    </row>
    <row r="8" spans="1:6" ht="35.25" customHeight="1" x14ac:dyDescent="0.25">
      <c r="A8" s="164" t="s">
        <v>151</v>
      </c>
      <c r="B8" s="164"/>
      <c r="C8" s="165"/>
      <c r="D8" s="165"/>
      <c r="E8" s="165"/>
      <c r="F8" s="27"/>
    </row>
    <row r="9" spans="1:6" ht="35.25" customHeight="1" x14ac:dyDescent="0.25">
      <c r="A9" s="162" t="s">
        <v>152</v>
      </c>
      <c r="B9" s="163"/>
      <c r="C9" s="163"/>
      <c r="D9" s="163"/>
      <c r="E9" s="163"/>
      <c r="F9" s="27"/>
    </row>
    <row r="10" spans="1:6" ht="27" customHeight="1" x14ac:dyDescent="0.2">
      <c r="A10" s="24" t="s">
        <v>153</v>
      </c>
      <c r="B10" s="24" t="s">
        <v>65</v>
      </c>
      <c r="C10" s="24" t="s">
        <v>154</v>
      </c>
      <c r="D10" s="24" t="s">
        <v>155</v>
      </c>
      <c r="E10" s="24" t="s">
        <v>124</v>
      </c>
      <c r="F10" s="20"/>
    </row>
    <row r="11" spans="1:6" s="2" customFormat="1" hidden="1" x14ac:dyDescent="0.2">
      <c r="A11" s="100"/>
      <c r="B11" s="97"/>
      <c r="C11" s="101"/>
      <c r="D11" s="101"/>
      <c r="E11" s="102"/>
    </row>
    <row r="12" spans="1:6" s="2" customFormat="1" ht="25.5" x14ac:dyDescent="0.2">
      <c r="A12" s="114">
        <v>44903</v>
      </c>
      <c r="B12" s="115">
        <v>47.03</v>
      </c>
      <c r="C12" s="117" t="s">
        <v>156</v>
      </c>
      <c r="D12" s="117" t="s">
        <v>157</v>
      </c>
      <c r="E12" s="118" t="s">
        <v>137</v>
      </c>
    </row>
    <row r="13" spans="1:6" s="2" customFormat="1" x14ac:dyDescent="0.2">
      <c r="A13" s="114"/>
      <c r="B13" s="115"/>
      <c r="C13" s="117"/>
      <c r="D13" s="117"/>
      <c r="E13" s="118"/>
    </row>
    <row r="14" spans="1:6" s="2" customFormat="1" x14ac:dyDescent="0.2">
      <c r="A14" s="114"/>
      <c r="B14" s="115"/>
      <c r="C14" s="117"/>
      <c r="D14" s="117"/>
      <c r="E14" s="118"/>
    </row>
    <row r="15" spans="1:6" s="2" customFormat="1" x14ac:dyDescent="0.2">
      <c r="A15" s="114"/>
      <c r="B15" s="115"/>
      <c r="C15" s="117"/>
      <c r="D15" s="117"/>
      <c r="E15" s="118"/>
    </row>
    <row r="16" spans="1:6" s="2" customFormat="1" x14ac:dyDescent="0.2">
      <c r="A16" s="114"/>
      <c r="B16" s="115"/>
      <c r="C16" s="117"/>
      <c r="D16" s="117"/>
      <c r="E16" s="118"/>
    </row>
    <row r="17" spans="1:6" s="2" customFormat="1" x14ac:dyDescent="0.2">
      <c r="A17" s="114"/>
      <c r="B17" s="115"/>
      <c r="C17" s="117"/>
      <c r="D17" s="117"/>
      <c r="E17" s="118"/>
    </row>
    <row r="18" spans="1:6" s="2" customFormat="1" x14ac:dyDescent="0.2">
      <c r="A18" s="114"/>
      <c r="B18" s="115"/>
      <c r="C18" s="117"/>
      <c r="D18" s="117"/>
      <c r="E18" s="118"/>
    </row>
    <row r="19" spans="1:6" s="2" customFormat="1" x14ac:dyDescent="0.2">
      <c r="A19" s="114"/>
      <c r="B19" s="115"/>
      <c r="C19" s="117"/>
      <c r="D19" s="117"/>
      <c r="E19" s="118"/>
    </row>
    <row r="20" spans="1:6" s="2" customFormat="1" x14ac:dyDescent="0.2">
      <c r="A20" s="114"/>
      <c r="B20" s="115"/>
      <c r="C20" s="117"/>
      <c r="D20" s="117"/>
      <c r="E20" s="118"/>
    </row>
    <row r="21" spans="1:6" s="2" customFormat="1" x14ac:dyDescent="0.2">
      <c r="A21" s="114"/>
      <c r="B21" s="115"/>
      <c r="C21" s="117"/>
      <c r="D21" s="117"/>
      <c r="E21" s="118"/>
    </row>
    <row r="22" spans="1:6" s="2" customFormat="1" x14ac:dyDescent="0.2">
      <c r="A22" s="116"/>
      <c r="B22" s="115"/>
      <c r="C22" s="117"/>
      <c r="D22" s="117"/>
      <c r="E22" s="118"/>
    </row>
    <row r="23" spans="1:6" s="2" customFormat="1" x14ac:dyDescent="0.2">
      <c r="A23" s="116"/>
      <c r="B23" s="115"/>
      <c r="C23" s="117"/>
      <c r="D23" s="117"/>
      <c r="E23" s="118"/>
    </row>
    <row r="24" spans="1:6" s="2" customFormat="1" ht="11.25" hidden="1" customHeight="1" x14ac:dyDescent="0.2">
      <c r="A24" s="100"/>
      <c r="B24" s="97"/>
      <c r="C24" s="101"/>
      <c r="D24" s="101"/>
      <c r="E24" s="102"/>
    </row>
    <row r="25" spans="1:6" ht="34.5" customHeight="1" x14ac:dyDescent="0.2">
      <c r="A25" s="54" t="s">
        <v>158</v>
      </c>
      <c r="B25" s="63">
        <f>SUM(B11:B24)</f>
        <v>47.03</v>
      </c>
      <c r="C25" s="71" t="str">
        <f>IF(SUBTOTAL(3,B11:B24)=SUBTOTAL(103,B11:B24),'Summary and sign-off'!$A$48,'Summary and sign-off'!$A$49)</f>
        <v>Check - there are no hidden rows with data</v>
      </c>
      <c r="D25" s="155" t="str">
        <f>IF('Summary and sign-off'!F58='Summary and sign-off'!F54,'Summary and sign-off'!A51,'Summary and sign-off'!A50)</f>
        <v>Check - each entry provides sufficient information</v>
      </c>
      <c r="E25" s="155"/>
      <c r="F25" s="2"/>
    </row>
    <row r="26" spans="1:6" x14ac:dyDescent="0.2">
      <c r="A26" s="18"/>
      <c r="B26" s="17"/>
      <c r="C26" s="17"/>
      <c r="D26" s="17"/>
      <c r="E26" s="17"/>
    </row>
    <row r="27" spans="1:6" x14ac:dyDescent="0.2">
      <c r="A27" s="18" t="s">
        <v>76</v>
      </c>
      <c r="B27" s="19"/>
      <c r="C27" s="17"/>
      <c r="D27" s="17"/>
      <c r="E27" s="17"/>
    </row>
    <row r="28" spans="1:6" ht="12.75" customHeight="1" x14ac:dyDescent="0.2">
      <c r="A28" s="20" t="s">
        <v>159</v>
      </c>
      <c r="B28" s="20"/>
      <c r="C28" s="20"/>
      <c r="D28" s="20"/>
      <c r="E28" s="20"/>
    </row>
    <row r="29" spans="1:6" x14ac:dyDescent="0.2">
      <c r="A29" s="20" t="s">
        <v>160</v>
      </c>
      <c r="B29" s="20"/>
      <c r="C29" s="28"/>
      <c r="D29" s="28"/>
      <c r="E29" s="28"/>
    </row>
    <row r="30" spans="1:6" x14ac:dyDescent="0.2">
      <c r="A30" s="20" t="s">
        <v>82</v>
      </c>
      <c r="B30" s="19"/>
      <c r="C30" s="17"/>
      <c r="D30" s="17"/>
      <c r="E30" s="17"/>
      <c r="F30" s="17"/>
    </row>
    <row r="31" spans="1:6" x14ac:dyDescent="0.2">
      <c r="A31" s="20" t="s">
        <v>161</v>
      </c>
      <c r="B31" s="20"/>
      <c r="C31" s="28"/>
      <c r="D31" s="28"/>
      <c r="E31" s="28"/>
    </row>
    <row r="32" spans="1:6" ht="12.75" customHeight="1" x14ac:dyDescent="0.2">
      <c r="A32" s="20" t="s">
        <v>162</v>
      </c>
      <c r="B32" s="20"/>
      <c r="C32" s="22"/>
      <c r="D32" s="22"/>
      <c r="E32" s="22"/>
    </row>
    <row r="33" spans="1:5" x14ac:dyDescent="0.2">
      <c r="A33" s="17"/>
      <c r="B33" s="17"/>
      <c r="C33" s="17"/>
      <c r="D33" s="17"/>
      <c r="E33" s="17"/>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4" zoomScaleNormal="100" workbookViewId="0">
      <selection activeCell="B12" sqref="B12:B1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1" t="s">
        <v>112</v>
      </c>
      <c r="B1" s="151"/>
      <c r="C1" s="151"/>
      <c r="D1" s="151"/>
      <c r="E1" s="151"/>
    </row>
    <row r="2" spans="1:6" ht="21" customHeight="1" x14ac:dyDescent="0.2">
      <c r="A2" s="3" t="s">
        <v>52</v>
      </c>
      <c r="B2" s="154" t="str">
        <f>'Summary and sign-off'!B2:F2</f>
        <v>Electoral Commission</v>
      </c>
      <c r="C2" s="154"/>
      <c r="D2" s="154"/>
      <c r="E2" s="154"/>
    </row>
    <row r="3" spans="1:6" ht="21" customHeight="1" x14ac:dyDescent="0.2">
      <c r="A3" s="3" t="s">
        <v>113</v>
      </c>
      <c r="B3" s="154" t="str">
        <f>'Summary and sign-off'!B3:F3</f>
        <v>Karl Le Quesne</v>
      </c>
      <c r="C3" s="154"/>
      <c r="D3" s="154"/>
      <c r="E3" s="154"/>
    </row>
    <row r="4" spans="1:6" ht="21" customHeight="1" x14ac:dyDescent="0.2">
      <c r="A4" s="3" t="s">
        <v>114</v>
      </c>
      <c r="B4" s="154">
        <f>'Summary and sign-off'!B4:F4</f>
        <v>44743</v>
      </c>
      <c r="C4" s="154"/>
      <c r="D4" s="154"/>
      <c r="E4" s="154"/>
    </row>
    <row r="5" spans="1:6" ht="21" customHeight="1" x14ac:dyDescent="0.2">
      <c r="A5" s="3" t="s">
        <v>115</v>
      </c>
      <c r="B5" s="154">
        <f>'Summary and sign-off'!B5:F5</f>
        <v>45107</v>
      </c>
      <c r="C5" s="154"/>
      <c r="D5" s="154"/>
      <c r="E5" s="154"/>
    </row>
    <row r="6" spans="1:6" ht="21" customHeight="1" x14ac:dyDescent="0.2">
      <c r="A6" s="3" t="s">
        <v>116</v>
      </c>
      <c r="B6" s="149" t="s">
        <v>84</v>
      </c>
      <c r="C6" s="149"/>
      <c r="D6" s="149"/>
      <c r="E6" s="149"/>
      <c r="F6" s="23"/>
    </row>
    <row r="7" spans="1:6" ht="21" customHeight="1" x14ac:dyDescent="0.2">
      <c r="A7" s="3" t="s">
        <v>58</v>
      </c>
      <c r="B7" s="149" t="s">
        <v>86</v>
      </c>
      <c r="C7" s="149"/>
      <c r="D7" s="149"/>
      <c r="E7" s="149"/>
      <c r="F7" s="23"/>
    </row>
    <row r="8" spans="1:6" ht="35.25" customHeight="1" x14ac:dyDescent="0.2">
      <c r="A8" s="158" t="s">
        <v>163</v>
      </c>
      <c r="B8" s="158"/>
      <c r="C8" s="165"/>
      <c r="D8" s="165"/>
      <c r="E8" s="165"/>
    </row>
    <row r="9" spans="1:6" ht="35.25" customHeight="1" x14ac:dyDescent="0.2">
      <c r="A9" s="166" t="s">
        <v>164</v>
      </c>
      <c r="B9" s="167"/>
      <c r="C9" s="167"/>
      <c r="D9" s="167"/>
      <c r="E9" s="167"/>
    </row>
    <row r="10" spans="1:6" ht="27" customHeight="1" x14ac:dyDescent="0.2">
      <c r="A10" s="24" t="s">
        <v>120</v>
      </c>
      <c r="B10" s="24" t="s">
        <v>65</v>
      </c>
      <c r="C10" s="24" t="s">
        <v>165</v>
      </c>
      <c r="D10" s="24" t="s">
        <v>166</v>
      </c>
      <c r="E10" s="24" t="s">
        <v>124</v>
      </c>
      <c r="F10" s="20"/>
    </row>
    <row r="11" spans="1:6" s="2" customFormat="1" hidden="1" x14ac:dyDescent="0.2">
      <c r="A11" s="100"/>
      <c r="B11" s="97"/>
      <c r="C11" s="101"/>
      <c r="D11" s="101"/>
      <c r="E11" s="102"/>
    </row>
    <row r="12" spans="1:6" s="2" customFormat="1" x14ac:dyDescent="0.2">
      <c r="A12" s="114" t="s">
        <v>202</v>
      </c>
      <c r="B12" s="115">
        <v>192</v>
      </c>
      <c r="C12" s="117" t="s">
        <v>167</v>
      </c>
      <c r="D12" s="117" t="s">
        <v>168</v>
      </c>
      <c r="E12" s="118" t="s">
        <v>137</v>
      </c>
    </row>
    <row r="13" spans="1:6" s="2" customFormat="1" ht="25.5" x14ac:dyDescent="0.2">
      <c r="A13" s="114" t="s">
        <v>202</v>
      </c>
      <c r="B13" s="115">
        <v>30</v>
      </c>
      <c r="C13" s="117" t="s">
        <v>169</v>
      </c>
      <c r="D13" s="117" t="s">
        <v>170</v>
      </c>
      <c r="E13" s="118" t="s">
        <v>137</v>
      </c>
    </row>
    <row r="14" spans="1:6" s="2" customFormat="1" ht="25.5" x14ac:dyDescent="0.2">
      <c r="A14" s="114" t="s">
        <v>202</v>
      </c>
      <c r="B14" s="115">
        <v>65.22</v>
      </c>
      <c r="C14" s="117" t="s">
        <v>204</v>
      </c>
      <c r="D14" s="117" t="s">
        <v>171</v>
      </c>
      <c r="E14" s="118" t="s">
        <v>137</v>
      </c>
    </row>
    <row r="15" spans="1:6" s="2" customFormat="1" x14ac:dyDescent="0.2">
      <c r="A15" s="114"/>
      <c r="B15" s="115"/>
      <c r="C15" s="117"/>
      <c r="D15" s="117"/>
      <c r="E15" s="118"/>
    </row>
    <row r="16" spans="1:6" s="2" customFormat="1" x14ac:dyDescent="0.2">
      <c r="A16" s="114" t="s">
        <v>200</v>
      </c>
      <c r="B16" s="115">
        <v>55.2</v>
      </c>
      <c r="C16" s="117" t="s">
        <v>203</v>
      </c>
      <c r="D16" s="117" t="s">
        <v>201</v>
      </c>
      <c r="E16" s="118" t="s">
        <v>137</v>
      </c>
    </row>
    <row r="17" spans="1:6" s="2" customFormat="1" x14ac:dyDescent="0.2">
      <c r="A17" s="114"/>
      <c r="B17" s="115"/>
      <c r="C17" s="117"/>
      <c r="D17" s="117"/>
      <c r="E17" s="118"/>
    </row>
    <row r="18" spans="1:6" s="2" customFormat="1" x14ac:dyDescent="0.2">
      <c r="A18" s="114" t="s">
        <v>212</v>
      </c>
      <c r="B18" s="115">
        <v>289.5</v>
      </c>
      <c r="C18" s="117" t="s">
        <v>213</v>
      </c>
      <c r="D18" s="117" t="s">
        <v>201</v>
      </c>
      <c r="E18" s="118" t="s">
        <v>137</v>
      </c>
    </row>
    <row r="19" spans="1:6" s="2" customFormat="1" x14ac:dyDescent="0.2">
      <c r="A19" s="114"/>
      <c r="B19" s="115"/>
      <c r="C19" s="117"/>
      <c r="D19" s="117"/>
      <c r="E19" s="118"/>
    </row>
    <row r="20" spans="1:6" s="2" customFormat="1" x14ac:dyDescent="0.2">
      <c r="A20" s="114"/>
      <c r="B20" s="115"/>
      <c r="C20" s="117"/>
      <c r="D20" s="117"/>
      <c r="E20" s="118"/>
    </row>
    <row r="21" spans="1:6" s="2" customFormat="1" x14ac:dyDescent="0.2">
      <c r="A21" s="114"/>
      <c r="B21" s="115"/>
      <c r="C21" s="117"/>
      <c r="D21" s="117"/>
      <c r="E21" s="118"/>
    </row>
    <row r="22" spans="1:6" s="2" customFormat="1" x14ac:dyDescent="0.2">
      <c r="A22" s="116"/>
      <c r="B22" s="115"/>
      <c r="C22" s="117"/>
      <c r="D22" s="117"/>
      <c r="E22" s="118"/>
    </row>
    <row r="23" spans="1:6" s="2" customFormat="1" x14ac:dyDescent="0.2">
      <c r="A23" s="116"/>
      <c r="B23" s="115"/>
      <c r="C23" s="117"/>
      <c r="D23" s="117"/>
      <c r="E23" s="118"/>
    </row>
    <row r="24" spans="1:6" s="2" customFormat="1" hidden="1" x14ac:dyDescent="0.2">
      <c r="A24" s="100"/>
      <c r="B24" s="97"/>
      <c r="C24" s="101"/>
      <c r="D24" s="101"/>
      <c r="E24" s="102"/>
    </row>
    <row r="25" spans="1:6" ht="34.5" customHeight="1" x14ac:dyDescent="0.2">
      <c r="A25" s="54" t="s">
        <v>172</v>
      </c>
      <c r="B25" s="63">
        <f>SUM(B11:B24)</f>
        <v>631.92000000000007</v>
      </c>
      <c r="C25" s="71" t="str">
        <f>IF(SUBTOTAL(3,B11:B24)=SUBTOTAL(103,B11:B24),'Summary and sign-off'!$A$48,'Summary and sign-off'!$A$49)</f>
        <v>Check - there are no hidden rows with data</v>
      </c>
      <c r="D25" s="155" t="str">
        <f>IF('Summary and sign-off'!F59='Summary and sign-off'!F54,'Summary and sign-off'!A51,'Summary and sign-off'!A50)</f>
        <v>Check - each entry provides sufficient information</v>
      </c>
      <c r="E25" s="155"/>
    </row>
    <row r="26" spans="1:6" ht="14.1" customHeight="1" x14ac:dyDescent="0.2">
      <c r="B26" s="17"/>
      <c r="C26" s="17"/>
      <c r="D26" s="17"/>
      <c r="E26" s="17"/>
    </row>
    <row r="27" spans="1:6" x14ac:dyDescent="0.2">
      <c r="A27" s="18" t="s">
        <v>173</v>
      </c>
      <c r="B27" s="17"/>
      <c r="C27" s="17"/>
      <c r="D27" s="17"/>
      <c r="E27" s="17"/>
    </row>
    <row r="28" spans="1:6" ht="12.6" customHeight="1" x14ac:dyDescent="0.2">
      <c r="A28" s="20" t="s">
        <v>145</v>
      </c>
      <c r="B28" s="17"/>
      <c r="C28" s="17"/>
      <c r="D28" s="17"/>
      <c r="E28" s="17"/>
    </row>
    <row r="29" spans="1:6" x14ac:dyDescent="0.2">
      <c r="A29" s="20" t="s">
        <v>82</v>
      </c>
      <c r="B29" s="19"/>
      <c r="C29" s="17"/>
      <c r="D29" s="17"/>
      <c r="E29" s="17"/>
      <c r="F29" s="17"/>
    </row>
    <row r="30" spans="1:6" x14ac:dyDescent="0.2">
      <c r="A30" s="20" t="s">
        <v>161</v>
      </c>
      <c r="C30" s="17"/>
      <c r="D30" s="17"/>
      <c r="E30" s="17"/>
      <c r="F30" s="17"/>
    </row>
    <row r="31" spans="1:6" ht="12.75" customHeight="1" x14ac:dyDescent="0.2">
      <c r="A31" s="20" t="s">
        <v>162</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9" zoomScaleNormal="100" workbookViewId="0">
      <selection activeCell="D13" sqref="D13"/>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1" t="s">
        <v>174</v>
      </c>
      <c r="B1" s="151"/>
      <c r="C1" s="151"/>
      <c r="D1" s="151"/>
      <c r="E1" s="151"/>
      <c r="F1" s="151"/>
    </row>
    <row r="2" spans="1:6" ht="21" customHeight="1" x14ac:dyDescent="0.2">
      <c r="A2" s="3" t="s">
        <v>52</v>
      </c>
      <c r="B2" s="154" t="str">
        <f>'Summary and sign-off'!B2:F2</f>
        <v>Electoral Commission</v>
      </c>
      <c r="C2" s="154"/>
      <c r="D2" s="154"/>
      <c r="E2" s="154"/>
      <c r="F2" s="154"/>
    </row>
    <row r="3" spans="1:6" ht="21" customHeight="1" x14ac:dyDescent="0.2">
      <c r="A3" s="3" t="s">
        <v>113</v>
      </c>
      <c r="B3" s="154" t="str">
        <f>'Summary and sign-off'!B3:F3</f>
        <v>Karl Le Quesne</v>
      </c>
      <c r="C3" s="154"/>
      <c r="D3" s="154"/>
      <c r="E3" s="154"/>
      <c r="F3" s="154"/>
    </row>
    <row r="4" spans="1:6" ht="21" customHeight="1" x14ac:dyDescent="0.2">
      <c r="A4" s="3" t="s">
        <v>114</v>
      </c>
      <c r="B4" s="154">
        <f>'Summary and sign-off'!B4:F4</f>
        <v>44743</v>
      </c>
      <c r="C4" s="154"/>
      <c r="D4" s="154"/>
      <c r="E4" s="154"/>
      <c r="F4" s="154"/>
    </row>
    <row r="5" spans="1:6" ht="21" customHeight="1" x14ac:dyDescent="0.2">
      <c r="A5" s="3" t="s">
        <v>115</v>
      </c>
      <c r="B5" s="154">
        <f>'Summary and sign-off'!B5:F5</f>
        <v>45107</v>
      </c>
      <c r="C5" s="154"/>
      <c r="D5" s="154"/>
      <c r="E5" s="154"/>
      <c r="F5" s="154"/>
    </row>
    <row r="6" spans="1:6" ht="21" customHeight="1" x14ac:dyDescent="0.2">
      <c r="A6" s="3" t="s">
        <v>175</v>
      </c>
      <c r="B6" s="149" t="s">
        <v>84</v>
      </c>
      <c r="C6" s="149"/>
      <c r="D6" s="149"/>
      <c r="E6" s="149"/>
      <c r="F6" s="149"/>
    </row>
    <row r="7" spans="1:6" ht="21" customHeight="1" x14ac:dyDescent="0.2">
      <c r="A7" s="3" t="s">
        <v>58</v>
      </c>
      <c r="B7" s="149" t="s">
        <v>86</v>
      </c>
      <c r="C7" s="149"/>
      <c r="D7" s="149"/>
      <c r="E7" s="149"/>
      <c r="F7" s="149"/>
    </row>
    <row r="8" spans="1:6" ht="36" customHeight="1" x14ac:dyDescent="0.2">
      <c r="A8" s="158" t="s">
        <v>176</v>
      </c>
      <c r="B8" s="158"/>
      <c r="C8" s="158"/>
      <c r="D8" s="158"/>
      <c r="E8" s="158"/>
      <c r="F8" s="158"/>
    </row>
    <row r="9" spans="1:6" ht="36" customHeight="1" x14ac:dyDescent="0.2">
      <c r="A9" s="166" t="s">
        <v>177</v>
      </c>
      <c r="B9" s="167"/>
      <c r="C9" s="167"/>
      <c r="D9" s="167"/>
      <c r="E9" s="167"/>
      <c r="F9" s="167"/>
    </row>
    <row r="10" spans="1:6" ht="39" customHeight="1" x14ac:dyDescent="0.2">
      <c r="A10" s="24" t="s">
        <v>120</v>
      </c>
      <c r="B10" s="108" t="s">
        <v>178</v>
      </c>
      <c r="C10" s="108" t="s">
        <v>179</v>
      </c>
      <c r="D10" s="108" t="s">
        <v>180</v>
      </c>
      <c r="E10" s="108" t="s">
        <v>181</v>
      </c>
      <c r="F10" s="108" t="s">
        <v>182</v>
      </c>
    </row>
    <row r="11" spans="1:6" s="2" customFormat="1" hidden="1" x14ac:dyDescent="0.2">
      <c r="A11" s="96"/>
      <c r="B11" s="101"/>
      <c r="C11" s="103"/>
      <c r="D11" s="101"/>
      <c r="E11" s="104"/>
      <c r="F11" s="102"/>
    </row>
    <row r="12" spans="1:6" s="2" customFormat="1" ht="25.5" x14ac:dyDescent="0.2">
      <c r="A12" s="114">
        <v>44902</v>
      </c>
      <c r="B12" s="119" t="s">
        <v>183</v>
      </c>
      <c r="C12" s="120" t="s">
        <v>99</v>
      </c>
      <c r="D12" s="119" t="s">
        <v>211</v>
      </c>
      <c r="E12" s="121">
        <v>49</v>
      </c>
      <c r="F12" s="122" t="s">
        <v>99</v>
      </c>
    </row>
    <row r="13" spans="1:6" s="2" customFormat="1" x14ac:dyDescent="0.2">
      <c r="A13" s="114"/>
      <c r="B13" s="119"/>
      <c r="C13" s="120"/>
      <c r="D13" s="119"/>
      <c r="E13" s="121"/>
      <c r="F13" s="122"/>
    </row>
    <row r="14" spans="1:6" s="2" customFormat="1" x14ac:dyDescent="0.2">
      <c r="A14" s="114"/>
      <c r="B14" s="119"/>
      <c r="C14" s="120"/>
      <c r="D14" s="119"/>
      <c r="E14" s="121"/>
      <c r="F14" s="122"/>
    </row>
    <row r="15" spans="1:6" s="2" customFormat="1" x14ac:dyDescent="0.2">
      <c r="A15" s="114"/>
      <c r="B15" s="119"/>
      <c r="C15" s="120"/>
      <c r="D15" s="119"/>
      <c r="E15" s="121"/>
      <c r="F15" s="122"/>
    </row>
    <row r="16" spans="1:6" s="2" customFormat="1" x14ac:dyDescent="0.2">
      <c r="A16" s="114"/>
      <c r="B16" s="119"/>
      <c r="C16" s="120"/>
      <c r="D16" s="119"/>
      <c r="E16" s="121"/>
      <c r="F16" s="122"/>
    </row>
    <row r="17" spans="1:7" s="2" customFormat="1" x14ac:dyDescent="0.2">
      <c r="A17" s="114"/>
      <c r="B17" s="119"/>
      <c r="C17" s="120"/>
      <c r="D17" s="119"/>
      <c r="E17" s="121"/>
      <c r="F17" s="122"/>
    </row>
    <row r="18" spans="1:7" s="2" customFormat="1" x14ac:dyDescent="0.2">
      <c r="A18" s="114"/>
      <c r="B18" s="119"/>
      <c r="C18" s="120"/>
      <c r="D18" s="119"/>
      <c r="E18" s="121"/>
      <c r="F18" s="122"/>
    </row>
    <row r="19" spans="1:7" s="2" customFormat="1" x14ac:dyDescent="0.2">
      <c r="A19" s="114"/>
      <c r="B19" s="119"/>
      <c r="C19" s="120"/>
      <c r="D19" s="119"/>
      <c r="E19" s="121"/>
      <c r="F19" s="122"/>
    </row>
    <row r="20" spans="1:7" s="2" customFormat="1" x14ac:dyDescent="0.2">
      <c r="A20" s="114"/>
      <c r="B20" s="119"/>
      <c r="C20" s="120"/>
      <c r="D20" s="119"/>
      <c r="E20" s="121"/>
      <c r="F20" s="122"/>
    </row>
    <row r="21" spans="1:7" s="2" customFormat="1" x14ac:dyDescent="0.2">
      <c r="A21" s="114"/>
      <c r="B21" s="119"/>
      <c r="C21" s="120"/>
      <c r="D21" s="119"/>
      <c r="E21" s="121"/>
      <c r="F21" s="122"/>
    </row>
    <row r="22" spans="1:7" s="2" customFormat="1" x14ac:dyDescent="0.2">
      <c r="A22" s="114"/>
      <c r="B22" s="119"/>
      <c r="C22" s="120"/>
      <c r="D22" s="119"/>
      <c r="E22" s="121"/>
      <c r="F22" s="122"/>
    </row>
    <row r="23" spans="1:7" s="2" customFormat="1" hidden="1" x14ac:dyDescent="0.2">
      <c r="A23" s="96"/>
      <c r="B23" s="101"/>
      <c r="C23" s="103"/>
      <c r="D23" s="101"/>
      <c r="E23" s="104"/>
      <c r="F23" s="102"/>
    </row>
    <row r="24" spans="1:7" ht="34.5" customHeight="1" x14ac:dyDescent="0.2">
      <c r="A24" s="109" t="s">
        <v>184</v>
      </c>
      <c r="B24" s="110" t="s">
        <v>185</v>
      </c>
      <c r="C24" s="111">
        <f>C25+C26</f>
        <v>1</v>
      </c>
      <c r="D24" s="112" t="str">
        <f>IF(SUBTOTAL(3,C11:C23)=SUBTOTAL(103,C11:C23),'Summary and sign-off'!$A$48,'Summary and sign-off'!$A$49)</f>
        <v>Check - there are no hidden rows with data</v>
      </c>
      <c r="E24" s="155" t="str">
        <f>IF('Summary and sign-off'!F60='Summary and sign-off'!F54,'Summary and sign-off'!A52,'Summary and sign-off'!A50)</f>
        <v>Check - each entry provides sufficient information</v>
      </c>
      <c r="F24" s="155"/>
      <c r="G24" s="2"/>
    </row>
    <row r="25" spans="1:7" ht="25.5" customHeight="1" x14ac:dyDescent="0.25">
      <c r="A25" s="55"/>
      <c r="B25" s="56" t="s">
        <v>99</v>
      </c>
      <c r="C25" s="57">
        <f>COUNTIF(C11:C23,'Summary and sign-off'!A45)</f>
        <v>1</v>
      </c>
      <c r="D25" s="14"/>
      <c r="E25" s="15"/>
      <c r="F25" s="16"/>
    </row>
    <row r="26" spans="1:7" ht="25.5" customHeight="1" x14ac:dyDescent="0.25">
      <c r="A26" s="55"/>
      <c r="B26" s="56" t="s">
        <v>100</v>
      </c>
      <c r="C26" s="57">
        <f>COUNTIF(C11:C23,'Summary and sign-off'!A46)</f>
        <v>0</v>
      </c>
      <c r="D26" s="14"/>
      <c r="E26" s="15"/>
      <c r="F26" s="16"/>
    </row>
    <row r="27" spans="1:7" x14ac:dyDescent="0.2">
      <c r="A27" s="17"/>
      <c r="B27" s="18"/>
      <c r="C27" s="17"/>
      <c r="D27" s="19"/>
      <c r="E27" s="19"/>
      <c r="F27" s="17"/>
    </row>
    <row r="28" spans="1:7" x14ac:dyDescent="0.2">
      <c r="A28" s="18" t="s">
        <v>173</v>
      </c>
      <c r="B28" s="18"/>
      <c r="C28" s="18"/>
      <c r="D28" s="18"/>
      <c r="E28" s="18"/>
      <c r="F28" s="18"/>
    </row>
    <row r="29" spans="1:7" ht="12.6" customHeight="1" x14ac:dyDescent="0.2">
      <c r="A29" s="20" t="s">
        <v>145</v>
      </c>
      <c r="B29" s="17"/>
      <c r="C29" s="17"/>
      <c r="D29" s="17"/>
      <c r="E29" s="17"/>
    </row>
    <row r="30" spans="1:7" x14ac:dyDescent="0.2">
      <c r="A30" s="20" t="s">
        <v>82</v>
      </c>
      <c r="B30" s="19"/>
      <c r="C30" s="17"/>
      <c r="D30" s="17"/>
      <c r="E30" s="17"/>
      <c r="F30" s="17"/>
    </row>
    <row r="31" spans="1:7" x14ac:dyDescent="0.2">
      <c r="A31" s="20" t="s">
        <v>186</v>
      </c>
      <c r="B31" s="21"/>
      <c r="C31" s="21"/>
      <c r="D31" s="21"/>
      <c r="E31" s="21"/>
      <c r="F31" s="21"/>
    </row>
    <row r="32" spans="1:7" ht="12.75" customHeight="1" x14ac:dyDescent="0.2">
      <c r="A32" s="20" t="s">
        <v>187</v>
      </c>
      <c r="B32" s="17"/>
      <c r="C32" s="17"/>
      <c r="D32" s="17"/>
      <c r="E32" s="17"/>
      <c r="F32" s="17"/>
    </row>
    <row r="33" spans="1:6" ht="12.95" customHeight="1" x14ac:dyDescent="0.2">
      <c r="A33" s="20" t="s">
        <v>188</v>
      </c>
      <c r="B33" s="17"/>
      <c r="C33" s="17"/>
      <c r="D33" s="17"/>
      <c r="E33" s="17"/>
      <c r="F33" s="17"/>
    </row>
    <row r="34" spans="1:6" x14ac:dyDescent="0.2">
      <c r="A34" s="20" t="s">
        <v>189</v>
      </c>
      <c r="C34" s="17"/>
      <c r="D34" s="17"/>
      <c r="E34" s="17"/>
      <c r="F34" s="17"/>
    </row>
    <row r="35" spans="1:6" ht="12.75" customHeight="1" x14ac:dyDescent="0.2">
      <c r="A35" s="20" t="s">
        <v>162</v>
      </c>
      <c r="B35" s="20"/>
      <c r="C35" s="22"/>
      <c r="D35" s="22"/>
      <c r="E35" s="22"/>
      <c r="F35" s="22"/>
    </row>
    <row r="36" spans="1:6" ht="12.75" customHeight="1" x14ac:dyDescent="0.2">
      <c r="A36" s="20"/>
      <c r="B36" s="20"/>
      <c r="C36" s="22"/>
      <c r="D36" s="22"/>
      <c r="E36" s="22"/>
      <c r="F36" s="22"/>
    </row>
    <row r="37" spans="1:6" ht="12.75" hidden="1" customHeight="1" x14ac:dyDescent="0.2">
      <c r="A37" s="20"/>
      <c r="B37" s="20"/>
      <c r="C37" s="22"/>
      <c r="D37" s="22"/>
      <c r="E37" s="22"/>
      <c r="F37" s="22"/>
    </row>
    <row r="40" spans="1:6" hidden="1" x14ac:dyDescent="0.2">
      <c r="A40" s="18"/>
      <c r="B40" s="18"/>
      <c r="C40" s="18"/>
      <c r="D40" s="18"/>
      <c r="E40" s="18"/>
      <c r="F40" s="18"/>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x14ac:dyDescent="0.2"/>
  </sheetData>
  <sheetProtection formatCells="0" insertRows="0" deleteRows="0"/>
  <dataConsolidate/>
  <mergeCells count="10">
    <mergeCell ref="E24:F2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C11:C23</xm:sqref>
        </x14:dataValidation>
        <x14:dataValidation type="list" errorStyle="information" operator="greaterThan" allowBlank="1" showInputMessage="1" prompt="Provide specific $ value if possible" xr:uid="{00000000-0002-0000-0500-000003000000}">
          <x14:formula1>
            <xm:f>'Summary and sign-off'!$A$39:$A$44</xm:f>
          </x14:formula1>
          <xm:sqref>E11:E23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024FB5B5542A448E02DECDF5C07E1E" ma:contentTypeVersion="15" ma:contentTypeDescription="Create a new document." ma:contentTypeScope="" ma:versionID="c27543d1a7a5e46a41224851a5de6829">
  <xsd:schema xmlns:xsd="http://www.w3.org/2001/XMLSchema" xmlns:xs="http://www.w3.org/2001/XMLSchema" xmlns:p="http://schemas.microsoft.com/office/2006/metadata/properties" xmlns:ns2="57ba8ece-a0b9-4b3f-aa79-daa811a4df72" xmlns:ns3="9873f8f2-bfee-45ce-b32e-5f920c3094a1" targetNamespace="http://schemas.microsoft.com/office/2006/metadata/properties" ma:root="true" ma:fieldsID="0cc1fb8ebbb7aac31e5bfc95ecff87fb" ns2:_="" ns3:_="">
    <xsd:import namespace="57ba8ece-a0b9-4b3f-aa79-daa811a4df72"/>
    <xsd:import namespace="9873f8f2-bfee-45ce-b32e-5f920c3094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a8ece-a0b9-4b3f-aa79-daa811a4d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6dc4c2e-361e-47de-9c12-0fb49148409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3f8f2-bfee-45ce-b32e-5f920c3094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873f8f2-bfee-45ce-b32e-5f920c3094a1">
      <UserInfo>
        <DisplayName>Ken Smart</DisplayName>
        <AccountId>87</AccountId>
        <AccountType/>
      </UserInfo>
      <UserInfo>
        <DisplayName>Nehalkumar patel</DisplayName>
        <AccountId>157</AccountId>
        <AccountType/>
      </UserInfo>
    </SharedWithUsers>
    <lcf76f155ced4ddcb4097134ff3c332f xmlns="57ba8ece-a0b9-4b3f-aa79-daa811a4df7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9FD44E-8B0E-4A69-896A-B568566A4112}"/>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34d9d24c-55ae-4f87-9112-a9aa8a4de3d8"/>
    <ds:schemaRef ds:uri="http://schemas.openxmlformats.org/package/2006/metadata/core-properties"/>
    <ds:schemaRef ds:uri="http://purl.org/dc/elements/1.1/"/>
    <ds:schemaRef ds:uri="http://purl.org/dc/dcmitype/"/>
    <ds:schemaRef ds:uri="359c2dad-544d-4c0e-a5d4-1eb956db3d44"/>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Ethan Tucker</cp:lastModifiedBy>
  <cp:revision/>
  <cp:lastPrinted>2023-07-19T04:26:40Z</cp:lastPrinted>
  <dcterms:created xsi:type="dcterms:W3CDTF">2010-10-17T20:59:02Z</dcterms:created>
  <dcterms:modified xsi:type="dcterms:W3CDTF">2023-07-31T00:53:54Z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0x0101003D92733CCB965F4C877E03292C6C17B6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